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queryTables/queryTable1.xml" ContentType="application/vnd.openxmlformats-officedocument.spreadsheetml.queryTable+xml"/>
  <Override PartName="/xl/drawings/drawing5.xml" ContentType="application/vnd.openxmlformats-officedocument.drawing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da\Desktop\Dæmaskjöl\wiki\"/>
    </mc:Choice>
  </mc:AlternateContent>
  <xr:revisionPtr revIDLastSave="0" documentId="13_ncr:1_{C9AAF6D2-A8E2-42B0-8135-0C9B7F5CC941}" xr6:coauthVersionLast="47" xr6:coauthVersionMax="47" xr10:uidLastSave="{00000000-0000-0000-0000-000000000000}"/>
  <bookViews>
    <workbookView xWindow="4815" yWindow="1125" windowWidth="29970" windowHeight="20295" xr2:uid="{5B7E7ECE-9715-4A68-B9B2-D6D32B6BCBB3}"/>
  </bookViews>
  <sheets>
    <sheet name="Key figures" sheetId="2" r:id="rId1"/>
    <sheet name="TTM" sheetId="7" r:id="rId2"/>
    <sheet name="Industry" sheetId="4" r:id="rId3"/>
    <sheet name="Financial report" sheetId="1" r:id="rId4"/>
    <sheet name="All keys" sheetId="5" r:id="rId5"/>
  </sheets>
  <definedNames>
    <definedName name="GeniusQuery" localSheetId="4">'All keys'!$B$6:$G$597</definedName>
    <definedName name="GeniusQuery_1" localSheetId="3">'Financial report'!$B$11:$F$109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 a="1"/>
  <c r="F6" i="4" s="1"/>
  <c r="E24" i="2"/>
  <c r="F24" i="2"/>
  <c r="G24" i="2"/>
  <c r="H24" i="2"/>
  <c r="I24" i="2"/>
  <c r="J24" i="2"/>
  <c r="D24" i="2"/>
  <c r="E46" i="2"/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11" i="4"/>
  <c r="B34" i="7" l="1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E6" i="7" a="1"/>
  <c r="E6" i="7" s="1"/>
  <c r="K12" i="4"/>
  <c r="I15" i="7" l="1"/>
  <c r="M15" i="7"/>
  <c r="G16" i="7"/>
  <c r="K16" i="7"/>
  <c r="O16" i="7"/>
  <c r="G18" i="7"/>
  <c r="K18" i="7"/>
  <c r="O18" i="7"/>
  <c r="G24" i="7"/>
  <c r="K24" i="7"/>
  <c r="O24" i="7"/>
  <c r="G26" i="7"/>
  <c r="K26" i="7"/>
  <c r="O26" i="7"/>
  <c r="I27" i="7"/>
  <c r="M27" i="7"/>
  <c r="G28" i="7"/>
  <c r="K28" i="7"/>
  <c r="O28" i="7"/>
  <c r="G30" i="7"/>
  <c r="K30" i="7"/>
  <c r="O30" i="7"/>
  <c r="I31" i="7"/>
  <c r="M31" i="7"/>
  <c r="G32" i="7"/>
  <c r="K32" i="7"/>
  <c r="O32" i="7"/>
  <c r="I33" i="7"/>
  <c r="M33" i="7"/>
  <c r="K34" i="7"/>
  <c r="J31" i="7"/>
  <c r="N31" i="7"/>
  <c r="L32" i="7"/>
  <c r="J33" i="7"/>
  <c r="H34" i="7"/>
  <c r="G15" i="7"/>
  <c r="Q15" i="7" s="1"/>
  <c r="K15" i="7"/>
  <c r="I16" i="7"/>
  <c r="M16" i="7"/>
  <c r="I18" i="7"/>
  <c r="I24" i="7"/>
  <c r="I26" i="7"/>
  <c r="G27" i="7"/>
  <c r="O27" i="7"/>
  <c r="I28" i="7"/>
  <c r="P14" i="7"/>
  <c r="J15" i="7"/>
  <c r="N15" i="7"/>
  <c r="H16" i="7"/>
  <c r="L16" i="7"/>
  <c r="P16" i="7"/>
  <c r="H18" i="7"/>
  <c r="L18" i="7"/>
  <c r="P18" i="7"/>
  <c r="H24" i="7"/>
  <c r="L24" i="7"/>
  <c r="P24" i="7"/>
  <c r="H26" i="7"/>
  <c r="Q26" i="7" s="1"/>
  <c r="L26" i="7"/>
  <c r="P26" i="7"/>
  <c r="J27" i="7"/>
  <c r="N27" i="7"/>
  <c r="H28" i="7"/>
  <c r="L28" i="7"/>
  <c r="P28" i="7"/>
  <c r="H30" i="7"/>
  <c r="L30" i="7"/>
  <c r="P30" i="7"/>
  <c r="H32" i="7"/>
  <c r="P32" i="7"/>
  <c r="N33" i="7"/>
  <c r="P34" i="7"/>
  <c r="O15" i="7"/>
  <c r="M18" i="7"/>
  <c r="M24" i="7"/>
  <c r="M26" i="7"/>
  <c r="K27" i="7"/>
  <c r="M28" i="7"/>
  <c r="P15" i="7"/>
  <c r="H27" i="7"/>
  <c r="Q27" i="7" s="1"/>
  <c r="N28" i="7"/>
  <c r="N30" i="7"/>
  <c r="L31" i="7"/>
  <c r="J32" i="7"/>
  <c r="H33" i="7"/>
  <c r="Q33" i="7" s="1"/>
  <c r="P33" i="7"/>
  <c r="H15" i="7"/>
  <c r="N16" i="7"/>
  <c r="N24" i="7"/>
  <c r="P27" i="7"/>
  <c r="H31" i="7"/>
  <c r="Q31" i="7" s="1"/>
  <c r="N32" i="7"/>
  <c r="L15" i="7"/>
  <c r="N18" i="7"/>
  <c r="N26" i="7"/>
  <c r="J28" i="7"/>
  <c r="M30" i="7"/>
  <c r="I32" i="7"/>
  <c r="O33" i="7"/>
  <c r="N14" i="7"/>
  <c r="J16" i="7"/>
  <c r="J24" i="7"/>
  <c r="L27" i="7"/>
  <c r="I30" i="7"/>
  <c r="G31" i="7"/>
  <c r="O31" i="7"/>
  <c r="M32" i="7"/>
  <c r="K33" i="7"/>
  <c r="J18" i="7"/>
  <c r="J26" i="7"/>
  <c r="J30" i="7"/>
  <c r="P31" i="7"/>
  <c r="L33" i="7"/>
  <c r="K31" i="7"/>
  <c r="G33" i="7"/>
  <c r="E14" i="7"/>
  <c r="E16" i="7"/>
  <c r="F16" i="7" s="1"/>
  <c r="E18" i="7"/>
  <c r="F18" i="7" s="1"/>
  <c r="E24" i="7"/>
  <c r="E28" i="7"/>
  <c r="E30" i="7"/>
  <c r="F14" i="7"/>
  <c r="G14" i="7" s="1"/>
  <c r="E32" i="7"/>
  <c r="E21" i="7"/>
  <c r="E23" i="7"/>
  <c r="E31" i="7"/>
  <c r="E15" i="7"/>
  <c r="F15" i="7" s="1"/>
  <c r="E26" i="7"/>
  <c r="E29" i="7"/>
  <c r="E19" i="7"/>
  <c r="E33" i="7"/>
  <c r="E13" i="7"/>
  <c r="E20" i="7"/>
  <c r="E22" i="7"/>
  <c r="E27" i="7"/>
  <c r="E34" i="7"/>
  <c r="E17" i="7"/>
  <c r="F26" i="7"/>
  <c r="Q32" i="7"/>
  <c r="Q28" i="7"/>
  <c r="Q24" i="7"/>
  <c r="Q30" i="7"/>
  <c r="E25" i="7"/>
  <c r="F30" i="7"/>
  <c r="F33" i="7"/>
  <c r="Q16" i="7"/>
  <c r="F27" i="7"/>
  <c r="F28" i="7"/>
  <c r="F34" i="7"/>
  <c r="O34" i="7" s="1"/>
  <c r="F24" i="7"/>
  <c r="F31" i="7"/>
  <c r="F32" i="7"/>
  <c r="N14" i="4"/>
  <c r="N18" i="4"/>
  <c r="N22" i="4"/>
  <c r="N26" i="4"/>
  <c r="N30" i="4"/>
  <c r="N21" i="4"/>
  <c r="N15" i="4"/>
  <c r="N19" i="4"/>
  <c r="N23" i="4"/>
  <c r="N27" i="4"/>
  <c r="N31" i="4"/>
  <c r="N17" i="4"/>
  <c r="N11" i="4"/>
  <c r="N12" i="4"/>
  <c r="N16" i="4"/>
  <c r="N20" i="4"/>
  <c r="N24" i="4"/>
  <c r="N28" i="4"/>
  <c r="N32" i="4"/>
  <c r="N13" i="4"/>
  <c r="N25" i="4"/>
  <c r="N29" i="4"/>
  <c r="L14" i="7" l="1"/>
  <c r="I14" i="7"/>
  <c r="G34" i="7"/>
  <c r="Q34" i="7" s="1"/>
  <c r="O14" i="7"/>
  <c r="J34" i="7"/>
  <c r="N34" i="7"/>
  <c r="J14" i="7"/>
  <c r="M14" i="7"/>
  <c r="H14" i="7"/>
  <c r="Q14" i="7" s="1"/>
  <c r="K14" i="7"/>
  <c r="I34" i="7"/>
  <c r="M34" i="7"/>
  <c r="L34" i="7"/>
  <c r="Q18" i="7"/>
  <c r="R16" i="7"/>
  <c r="S16" i="7"/>
  <c r="S14" i="7"/>
  <c r="R14" i="7"/>
  <c r="S18" i="7"/>
  <c r="R18" i="7"/>
  <c r="S33" i="7"/>
  <c r="R33" i="7"/>
  <c r="R26" i="7"/>
  <c r="S26" i="7"/>
  <c r="S30" i="7"/>
  <c r="R30" i="7"/>
  <c r="R27" i="7"/>
  <c r="S27" i="7"/>
  <c r="R31" i="7"/>
  <c r="S31" i="7"/>
  <c r="R28" i="7"/>
  <c r="S28" i="7"/>
  <c r="R32" i="7"/>
  <c r="S32" i="7"/>
  <c r="S24" i="7"/>
  <c r="R24" i="7"/>
  <c r="R15" i="7"/>
  <c r="S15" i="7"/>
  <c r="F25" i="7"/>
  <c r="F17" i="7"/>
  <c r="F22" i="7"/>
  <c r="F20" i="7"/>
  <c r="F13" i="7"/>
  <c r="F19" i="7"/>
  <c r="F29" i="7"/>
  <c r="F23" i="7"/>
  <c r="F21" i="7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11" i="4"/>
  <c r="A12" i="4"/>
  <c r="A13" i="4"/>
  <c r="G13" i="4" s="1"/>
  <c r="H13" i="4" s="1"/>
  <c r="I13" i="4" s="1"/>
  <c r="A14" i="4"/>
  <c r="G14" i="4" s="1"/>
  <c r="H14" i="4" s="1"/>
  <c r="I14" i="4" s="1"/>
  <c r="A15" i="4"/>
  <c r="A16" i="4"/>
  <c r="A17" i="4"/>
  <c r="G17" i="4" s="1"/>
  <c r="H17" i="4" s="1"/>
  <c r="I17" i="4" s="1"/>
  <c r="A18" i="4"/>
  <c r="G18" i="4" s="1"/>
  <c r="H18" i="4" s="1"/>
  <c r="I18" i="4" s="1"/>
  <c r="A19" i="4"/>
  <c r="A20" i="4"/>
  <c r="A21" i="4"/>
  <c r="G21" i="4" s="1"/>
  <c r="H21" i="4" s="1"/>
  <c r="I21" i="4" s="1"/>
  <c r="A22" i="4"/>
  <c r="G22" i="4" s="1"/>
  <c r="H22" i="4" s="1"/>
  <c r="I22" i="4" s="1"/>
  <c r="A23" i="4"/>
  <c r="A24" i="4"/>
  <c r="A25" i="4"/>
  <c r="G25" i="4" s="1"/>
  <c r="H25" i="4" s="1"/>
  <c r="I25" i="4" s="1"/>
  <c r="A26" i="4"/>
  <c r="G26" i="4" s="1"/>
  <c r="H26" i="4" s="1"/>
  <c r="I26" i="4" s="1"/>
  <c r="A27" i="4"/>
  <c r="A28" i="4"/>
  <c r="A29" i="4"/>
  <c r="G29" i="4" s="1"/>
  <c r="H29" i="4" s="1"/>
  <c r="I29" i="4" s="1"/>
  <c r="A30" i="4"/>
  <c r="G30" i="4" s="1"/>
  <c r="H30" i="4" s="1"/>
  <c r="I30" i="4" s="1"/>
  <c r="A31" i="4"/>
  <c r="A32" i="4"/>
  <c r="A11" i="4"/>
  <c r="G11" i="4" s="1"/>
  <c r="D30" i="2"/>
  <c r="E30" i="2"/>
  <c r="F30" i="2"/>
  <c r="G30" i="2"/>
  <c r="H30" i="2"/>
  <c r="I30" i="2"/>
  <c r="J30" i="2"/>
  <c r="G14" i="2"/>
  <c r="D14" i="2"/>
  <c r="E14" i="2"/>
  <c r="F14" i="2"/>
  <c r="H14" i="2"/>
  <c r="I14" i="2"/>
  <c r="J14" i="2"/>
  <c r="J29" i="2"/>
  <c r="J13" i="2"/>
  <c r="H11" i="4" l="1"/>
  <c r="I11" i="4" s="1"/>
  <c r="S34" i="7"/>
  <c r="G31" i="4"/>
  <c r="H31" i="4" s="1"/>
  <c r="I31" i="4" s="1"/>
  <c r="G27" i="4"/>
  <c r="H27" i="4" s="1"/>
  <c r="I27" i="4" s="1"/>
  <c r="G32" i="4"/>
  <c r="H32" i="4" s="1"/>
  <c r="I32" i="4" s="1"/>
  <c r="G28" i="4"/>
  <c r="H28" i="4" s="1"/>
  <c r="I28" i="4" s="1"/>
  <c r="G24" i="4"/>
  <c r="H24" i="4" s="1"/>
  <c r="I24" i="4" s="1"/>
  <c r="G20" i="4"/>
  <c r="H20" i="4" s="1"/>
  <c r="I20" i="4" s="1"/>
  <c r="G16" i="4"/>
  <c r="H16" i="4" s="1"/>
  <c r="I16" i="4" s="1"/>
  <c r="G12" i="4"/>
  <c r="H12" i="4" s="1"/>
  <c r="I12" i="4" s="1"/>
  <c r="G21" i="7"/>
  <c r="N21" i="7"/>
  <c r="O21" i="7"/>
  <c r="M21" i="7"/>
  <c r="J21" i="7"/>
  <c r="K21" i="7"/>
  <c r="H21" i="7"/>
  <c r="I21" i="7"/>
  <c r="P21" i="7"/>
  <c r="L21" i="7"/>
  <c r="M23" i="7"/>
  <c r="K23" i="7"/>
  <c r="J23" i="7"/>
  <c r="P23" i="7"/>
  <c r="N23" i="7"/>
  <c r="I23" i="7"/>
  <c r="H23" i="7"/>
  <c r="O23" i="7"/>
  <c r="L23" i="7"/>
  <c r="G23" i="7"/>
  <c r="K20" i="7"/>
  <c r="H20" i="7"/>
  <c r="J20" i="7"/>
  <c r="I20" i="7"/>
  <c r="O20" i="7"/>
  <c r="L20" i="7"/>
  <c r="N20" i="7"/>
  <c r="P20" i="7"/>
  <c r="G20" i="7"/>
  <c r="M20" i="7"/>
  <c r="R34" i="7"/>
  <c r="I25" i="7"/>
  <c r="O25" i="7"/>
  <c r="L25" i="7"/>
  <c r="P25" i="7"/>
  <c r="M25" i="7"/>
  <c r="J25" i="7"/>
  <c r="K25" i="7"/>
  <c r="H25" i="7"/>
  <c r="G25" i="7"/>
  <c r="N25" i="7"/>
  <c r="G29" i="7"/>
  <c r="N29" i="7"/>
  <c r="K29" i="7"/>
  <c r="O29" i="7"/>
  <c r="M29" i="7"/>
  <c r="J29" i="7"/>
  <c r="P29" i="7"/>
  <c r="I29" i="7"/>
  <c r="L29" i="7"/>
  <c r="H29" i="7"/>
  <c r="Q29" i="7" s="1"/>
  <c r="G22" i="7"/>
  <c r="K22" i="7"/>
  <c r="H22" i="7"/>
  <c r="Q22" i="7" s="1"/>
  <c r="M22" i="7"/>
  <c r="P22" i="7"/>
  <c r="O22" i="7"/>
  <c r="I22" i="7"/>
  <c r="L22" i="7"/>
  <c r="J22" i="7"/>
  <c r="N22" i="7"/>
  <c r="I13" i="7"/>
  <c r="G13" i="7"/>
  <c r="H13" i="7"/>
  <c r="Q13" i="7" s="1"/>
  <c r="L13" i="7"/>
  <c r="N13" i="7"/>
  <c r="M13" i="7"/>
  <c r="J13" i="7"/>
  <c r="K13" i="7"/>
  <c r="O13" i="7"/>
  <c r="P13" i="7"/>
  <c r="H19" i="7"/>
  <c r="L19" i="7"/>
  <c r="N19" i="7"/>
  <c r="I19" i="7"/>
  <c r="G19" i="7"/>
  <c r="M19" i="7"/>
  <c r="K19" i="7"/>
  <c r="J19" i="7"/>
  <c r="O19" i="7"/>
  <c r="P19" i="7"/>
  <c r="I17" i="7"/>
  <c r="O17" i="7"/>
  <c r="H17" i="7"/>
  <c r="M17" i="7"/>
  <c r="J17" i="7"/>
  <c r="K17" i="7"/>
  <c r="G17" i="7"/>
  <c r="N17" i="7"/>
  <c r="L17" i="7"/>
  <c r="P17" i="7"/>
  <c r="J21" i="2"/>
  <c r="J15" i="2"/>
  <c r="I29" i="2"/>
  <c r="I32" i="2" s="1"/>
  <c r="J31" i="2"/>
  <c r="G23" i="4"/>
  <c r="H23" i="4" s="1"/>
  <c r="I23" i="4" s="1"/>
  <c r="G19" i="4"/>
  <c r="H19" i="4" s="1"/>
  <c r="I19" i="4" s="1"/>
  <c r="G15" i="4"/>
  <c r="H15" i="4" s="1"/>
  <c r="I15" i="4" s="1"/>
  <c r="L12" i="4"/>
  <c r="K13" i="4"/>
  <c r="M15" i="4"/>
  <c r="L16" i="4"/>
  <c r="K17" i="4"/>
  <c r="M19" i="4"/>
  <c r="K20" i="4"/>
  <c r="M22" i="4"/>
  <c r="L23" i="4"/>
  <c r="K24" i="4"/>
  <c r="M25" i="4"/>
  <c r="L26" i="4"/>
  <c r="K27" i="4"/>
  <c r="M29" i="4"/>
  <c r="L30" i="4"/>
  <c r="K31" i="4"/>
  <c r="M12" i="4"/>
  <c r="L13" i="4"/>
  <c r="K14" i="4"/>
  <c r="M16" i="4"/>
  <c r="L17" i="4"/>
  <c r="K18" i="4"/>
  <c r="L20" i="4"/>
  <c r="K21" i="4"/>
  <c r="M23" i="4"/>
  <c r="L24" i="4"/>
  <c r="M26" i="4"/>
  <c r="L27" i="4"/>
  <c r="K28" i="4"/>
  <c r="M30" i="4"/>
  <c r="L31" i="4"/>
  <c r="K32" i="4"/>
  <c r="M18" i="4"/>
  <c r="L19" i="4"/>
  <c r="M21" i="4"/>
  <c r="L22" i="4"/>
  <c r="K23" i="4"/>
  <c r="L25" i="4"/>
  <c r="K26" i="4"/>
  <c r="M28" i="4"/>
  <c r="L29" i="4"/>
  <c r="K30" i="4"/>
  <c r="M32" i="4"/>
  <c r="M13" i="4"/>
  <c r="L14" i="4"/>
  <c r="K15" i="4"/>
  <c r="M17" i="4"/>
  <c r="L18" i="4"/>
  <c r="K19" i="4"/>
  <c r="M20" i="4"/>
  <c r="L21" i="4"/>
  <c r="K22" i="4"/>
  <c r="M24" i="4"/>
  <c r="K25" i="4"/>
  <c r="M27" i="4"/>
  <c r="L28" i="4"/>
  <c r="K29" i="4"/>
  <c r="M31" i="4"/>
  <c r="L32" i="4"/>
  <c r="M14" i="4"/>
  <c r="L15" i="4"/>
  <c r="K16" i="4"/>
  <c r="K11" i="4"/>
  <c r="M11" i="4"/>
  <c r="L11" i="4"/>
  <c r="J46" i="2"/>
  <c r="I46" i="2"/>
  <c r="F13" i="2"/>
  <c r="F15" i="2" s="1"/>
  <c r="D13" i="2"/>
  <c r="J20" i="2"/>
  <c r="I34" i="2"/>
  <c r="I43" i="2"/>
  <c r="I56" i="2"/>
  <c r="I54" i="2"/>
  <c r="I13" i="2"/>
  <c r="I15" i="2" s="1"/>
  <c r="G29" i="2"/>
  <c r="E29" i="2"/>
  <c r="J23" i="2"/>
  <c r="J37" i="2"/>
  <c r="J35" i="2"/>
  <c r="J44" i="2"/>
  <c r="J42" i="2"/>
  <c r="J40" i="2"/>
  <c r="J57" i="2"/>
  <c r="J55" i="2"/>
  <c r="J53" i="2"/>
  <c r="J51" i="2"/>
  <c r="D29" i="2"/>
  <c r="J22" i="2"/>
  <c r="I35" i="2"/>
  <c r="I44" i="2"/>
  <c r="I57" i="2"/>
  <c r="I55" i="2"/>
  <c r="J49" i="2"/>
  <c r="H13" i="2"/>
  <c r="H15" i="2" s="1"/>
  <c r="G13" i="2"/>
  <c r="G15" i="2" s="1"/>
  <c r="E13" i="2"/>
  <c r="J16" i="2"/>
  <c r="J32" i="2"/>
  <c r="J36" i="2"/>
  <c r="J34" i="2"/>
  <c r="J43" i="2"/>
  <c r="J41" i="2"/>
  <c r="J39" i="2"/>
  <c r="J56" i="2"/>
  <c r="J54" i="2"/>
  <c r="J52" i="2"/>
  <c r="J50" i="2"/>
  <c r="F29" i="2"/>
  <c r="H29" i="2"/>
  <c r="F60" i="4" l="1" a="1"/>
  <c r="F60" i="4" s="1"/>
  <c r="S20" i="7"/>
  <c r="R20" i="7"/>
  <c r="R19" i="7"/>
  <c r="S19" i="7"/>
  <c r="Q25" i="7"/>
  <c r="Q21" i="7"/>
  <c r="S17" i="7"/>
  <c r="R17" i="7"/>
  <c r="S13" i="7"/>
  <c r="R13" i="7"/>
  <c r="R22" i="7"/>
  <c r="S22" i="7"/>
  <c r="Q20" i="7"/>
  <c r="Q17" i="7"/>
  <c r="Q19" i="7"/>
  <c r="S25" i="7"/>
  <c r="R25" i="7"/>
  <c r="S23" i="7"/>
  <c r="R23" i="7"/>
  <c r="S21" i="7"/>
  <c r="R21" i="7"/>
  <c r="R29" i="7"/>
  <c r="S29" i="7"/>
  <c r="Q23" i="7"/>
  <c r="I51" i="2"/>
  <c r="I40" i="2"/>
  <c r="I37" i="2"/>
  <c r="J38" i="2" s="1"/>
  <c r="I50" i="2"/>
  <c r="I39" i="2"/>
  <c r="I36" i="2"/>
  <c r="I53" i="2"/>
  <c r="I42" i="2"/>
  <c r="I52" i="2"/>
  <c r="I41" i="2"/>
  <c r="H46" i="2"/>
  <c r="H32" i="2"/>
  <c r="H31" i="2"/>
  <c r="D46" i="2"/>
  <c r="D36" i="2"/>
  <c r="D32" i="2"/>
  <c r="D31" i="2"/>
  <c r="G46" i="2"/>
  <c r="G31" i="2"/>
  <c r="G32" i="2"/>
  <c r="I49" i="2"/>
  <c r="I31" i="2"/>
  <c r="F46" i="2"/>
  <c r="F31" i="2"/>
  <c r="F32" i="2"/>
  <c r="E16" i="2"/>
  <c r="E15" i="2"/>
  <c r="D16" i="2"/>
  <c r="D15" i="2"/>
  <c r="J45" i="2"/>
  <c r="E32" i="2"/>
  <c r="E31" i="2"/>
  <c r="E22" i="2"/>
  <c r="E23" i="2"/>
  <c r="E20" i="2"/>
  <c r="E21" i="2"/>
  <c r="I22" i="2"/>
  <c r="I23" i="2"/>
  <c r="I16" i="2"/>
  <c r="I20" i="2"/>
  <c r="I21" i="2"/>
  <c r="H51" i="2"/>
  <c r="H53" i="2"/>
  <c r="H55" i="2"/>
  <c r="H57" i="2"/>
  <c r="H40" i="2"/>
  <c r="H42" i="2"/>
  <c r="H44" i="2"/>
  <c r="I45" i="2" s="1"/>
  <c r="H35" i="2"/>
  <c r="H37" i="2"/>
  <c r="H50" i="2"/>
  <c r="H52" i="2"/>
  <c r="H54" i="2"/>
  <c r="H56" i="2"/>
  <c r="H39" i="2"/>
  <c r="H41" i="2"/>
  <c r="H43" i="2"/>
  <c r="H34" i="2"/>
  <c r="H36" i="2"/>
  <c r="H49" i="2"/>
  <c r="H23" i="2"/>
  <c r="H16" i="2"/>
  <c r="H20" i="2"/>
  <c r="H21" i="2"/>
  <c r="H22" i="2"/>
  <c r="F50" i="2"/>
  <c r="F52" i="2"/>
  <c r="F54" i="2"/>
  <c r="F56" i="2"/>
  <c r="F39" i="2"/>
  <c r="F41" i="2"/>
  <c r="F43" i="2"/>
  <c r="F34" i="2"/>
  <c r="F36" i="2"/>
  <c r="F49" i="2"/>
  <c r="F51" i="2"/>
  <c r="F53" i="2"/>
  <c r="F55" i="2"/>
  <c r="F57" i="2"/>
  <c r="F40" i="2"/>
  <c r="F42" i="2"/>
  <c r="F44" i="2"/>
  <c r="F35" i="2"/>
  <c r="F37" i="2"/>
  <c r="G20" i="2"/>
  <c r="G21" i="2"/>
  <c r="G22" i="2"/>
  <c r="G23" i="2"/>
  <c r="G16" i="2"/>
  <c r="E49" i="2"/>
  <c r="E51" i="2"/>
  <c r="E53" i="2"/>
  <c r="E55" i="2"/>
  <c r="E57" i="2"/>
  <c r="E40" i="2"/>
  <c r="E42" i="2"/>
  <c r="E44" i="2"/>
  <c r="E35" i="2"/>
  <c r="E37" i="2"/>
  <c r="E50" i="2"/>
  <c r="E52" i="2"/>
  <c r="E54" i="2"/>
  <c r="E56" i="2"/>
  <c r="E39" i="2"/>
  <c r="E41" i="2"/>
  <c r="E43" i="2"/>
  <c r="E34" i="2"/>
  <c r="E36" i="2"/>
  <c r="D20" i="2"/>
  <c r="D21" i="2"/>
  <c r="D22" i="2"/>
  <c r="D23" i="2"/>
  <c r="D56" i="2"/>
  <c r="D52" i="2"/>
  <c r="D44" i="2"/>
  <c r="D40" i="2"/>
  <c r="D55" i="2"/>
  <c r="D51" i="2"/>
  <c r="D43" i="2"/>
  <c r="D39" i="2"/>
  <c r="D35" i="2"/>
  <c r="D49" i="2"/>
  <c r="D54" i="2"/>
  <c r="D50" i="2"/>
  <c r="D42" i="2"/>
  <c r="D34" i="2"/>
  <c r="D57" i="2"/>
  <c r="D53" i="2"/>
  <c r="D41" i="2"/>
  <c r="D37" i="2"/>
  <c r="G50" i="2"/>
  <c r="G52" i="2"/>
  <c r="G54" i="2"/>
  <c r="G56" i="2"/>
  <c r="G39" i="2"/>
  <c r="G41" i="2"/>
  <c r="G43" i="2"/>
  <c r="G34" i="2"/>
  <c r="G36" i="2"/>
  <c r="G49" i="2"/>
  <c r="G51" i="2"/>
  <c r="G53" i="2"/>
  <c r="G55" i="2"/>
  <c r="G57" i="2"/>
  <c r="G40" i="2"/>
  <c r="G42" i="2"/>
  <c r="G44" i="2"/>
  <c r="G35" i="2"/>
  <c r="G37" i="2"/>
  <c r="G38" i="2" s="1"/>
  <c r="F21" i="2"/>
  <c r="F22" i="2"/>
  <c r="F23" i="2"/>
  <c r="F16" i="2"/>
  <c r="F20" i="2"/>
  <c r="J33" i="2"/>
  <c r="D9" i="2"/>
  <c r="C8" i="1"/>
  <c r="C51" i="2"/>
  <c r="C49" i="2"/>
  <c r="C40" i="2"/>
  <c r="C41" i="2"/>
  <c r="C42" i="2"/>
  <c r="C43" i="2"/>
  <c r="C32" i="2"/>
  <c r="C34" i="2"/>
  <c r="C35" i="2"/>
  <c r="C36" i="2"/>
  <c r="C37" i="2"/>
  <c r="C39" i="2"/>
  <c r="C44" i="2"/>
  <c r="C50" i="2"/>
  <c r="C52" i="2"/>
  <c r="C53" i="2"/>
  <c r="C54" i="2"/>
  <c r="C55" i="2"/>
  <c r="C56" i="2"/>
  <c r="C57" i="2"/>
  <c r="C31" i="2"/>
  <c r="E45" i="2" l="1"/>
  <c r="G33" i="2"/>
  <c r="F45" i="2"/>
  <c r="F33" i="2"/>
  <c r="E33" i="2"/>
  <c r="H38" i="2"/>
  <c r="I38" i="2"/>
  <c r="D19" i="2"/>
  <c r="D18" i="2"/>
  <c r="D17" i="2"/>
  <c r="G45" i="2"/>
  <c r="E38" i="2"/>
  <c r="F38" i="2"/>
  <c r="I33" i="2"/>
  <c r="H33" i="2"/>
  <c r="H45" i="2"/>
  <c r="J18" i="2" l="1"/>
  <c r="J17" i="2"/>
  <c r="J19" i="2"/>
  <c r="I18" i="2" l="1"/>
  <c r="I17" i="2"/>
  <c r="I19" i="2"/>
  <c r="H17" i="2"/>
  <c r="H19" i="2"/>
  <c r="H18" i="2"/>
  <c r="F17" i="2"/>
  <c r="F18" i="2"/>
  <c r="F19" i="2"/>
  <c r="G17" i="2"/>
  <c r="G19" i="2"/>
  <c r="G18" i="2"/>
  <c r="E17" i="2"/>
  <c r="E18" i="2"/>
  <c r="E1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9F6532-B1F2-41BB-8F5B-FCDCFE85FD1D}" name="Connection" type="4" refreshedVersion="7" refreshOnLoad="1" saveData="1">
    <webPr firstRow="1" xl2000="1" url="http://localhost:7982/GeniusExcel/Default.aspX?svr=GeniusFS&amp;svc=Questor&amp;op=QuestorFullReport&amp;cols=0,1,2,3,4&amp;p0=[&quot;symbol&quot;]&amp;p1=[&quot;year&quot;]&amp;p2=[&quot;period&quot;]" htmlTables="1"/>
    <parameters count="3">
      <parameter name="symbol" sqlType="12" parameterType="cell" refreshOnChange="1" cell="'Financial report'!$C$7"/>
      <parameter name="year" sqlType="12" parameterType="cell" refreshOnChange="1" cell="'Financial report'!$C$5"/>
      <parameter name="period" sqlType="12" parameterType="cell" refreshOnChange="1" cell="'Financial report'!$C$6"/>
    </parameters>
  </connection>
  <connection id="2" xr16:uid="{5AB5C073-501D-4D81-892B-95AD3FB9A756}" name="Connection1" type="4" refreshedVersion="7" refreshOnLoad="1" saveData="1">
    <webPr firstRow="1" xl2000="1" url="http://localhost:7982/GeniusExcel/Default.aspX?svr=GeniusFS&amp;svc=Questor&amp;op=QuestorKeys&amp;cols=0,1,2,3,4,5" htmlTables="1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<sst xmlns="http://schemas.openxmlformats.org/spreadsheetml/2006/main" count="1567" uniqueCount="1328">
  <si>
    <t>Symbol</t>
  </si>
  <si>
    <t>MAREL</t>
  </si>
  <si>
    <t>Year</t>
  </si>
  <si>
    <t>Period</t>
  </si>
  <si>
    <t>key_id</t>
  </si>
  <si>
    <t>key_name</t>
  </si>
  <si>
    <t>key_value</t>
  </si>
  <si>
    <t>parent_id</t>
  </si>
  <si>
    <t>key_path</t>
  </si>
  <si>
    <t>Net Income</t>
  </si>
  <si>
    <t>{0,100000}</t>
  </si>
  <si>
    <t>___Revenues</t>
  </si>
  <si>
    <t>{0,100000,110000}</t>
  </si>
  <si>
    <t>___All income</t>
  </si>
  <si>
    <t>{0,100000,130000,910100}</t>
  </si>
  <si>
    <t>___Operating expenses</t>
  </si>
  <si>
    <t>{0,100000,135000}</t>
  </si>
  <si>
    <t>___EBT</t>
  </si>
  <si>
    <t>{0,100000,160000,910600}</t>
  </si>
  <si>
    <t>___Income tax</t>
  </si>
  <si>
    <t>{0,100000,170000}</t>
  </si>
  <si>
    <t>___Earnings</t>
  </si>
  <si>
    <t>{0,100000,910700}</t>
  </si>
  <si>
    <t>___Earnings per share</t>
  </si>
  <si>
    <t>{0,100000,920560}</t>
  </si>
  <si>
    <t>Assets</t>
  </si>
  <si>
    <t>{0,200000}</t>
  </si>
  <si>
    <t>______Operating assets</t>
  </si>
  <si>
    <t>______Intangible assets</t>
  </si>
  <si>
    <t>Equity</t>
  </si>
  <si>
    <t>{0,300000}</t>
  </si>
  <si>
    <t>___Share capital</t>
  </si>
  <si>
    <t>{0,300000,310000}</t>
  </si>
  <si>
    <t>___Share premium</t>
  </si>
  <si>
    <t>{0,300000,311000}</t>
  </si>
  <si>
    <t>___Retained earnings</t>
  </si>
  <si>
    <t>{0,300000,313000}</t>
  </si>
  <si>
    <t>___Non-controlling interest in equity</t>
  </si>
  <si>
    <t>{0,300000,315000}</t>
  </si>
  <si>
    <t>___Equity belonging to majority</t>
  </si>
  <si>
    <t>{0,300000,920300}</t>
  </si>
  <si>
    <t>Liabilities</t>
  </si>
  <si>
    <t>{0,400000}</t>
  </si>
  <si>
    <t>___Equity and liabilities</t>
  </si>
  <si>
    <t>{0,400000,920900}</t>
  </si>
  <si>
    <t>Cash flows</t>
  </si>
  <si>
    <t>{0,500000}</t>
  </si>
  <si>
    <t>___Cash flows from operating activities</t>
  </si>
  <si>
    <t>{0,500000,510000}</t>
  </si>
  <si>
    <t>___Cash flows (to) from investing activities</t>
  </si>
  <si>
    <t>{0,500000,520000}</t>
  </si>
  <si>
    <t>___Cash flows to financing activities</t>
  </si>
  <si>
    <t>{0,500000,530000}</t>
  </si>
  <si>
    <t>______Proceeds from borrowings</t>
  </si>
  <si>
    <t>{0,500000,530000,530500}</t>
  </si>
  <si>
    <t>______Dividends paid</t>
  </si>
  <si>
    <t>{0,500000,530000,531500}</t>
  </si>
  <si>
    <t>___Cash and cash equivalents at beginning of year</t>
  </si>
  <si>
    <t>{0,500000,550000}</t>
  </si>
  <si>
    <t>___Change in cash</t>
  </si>
  <si>
    <t>{0,500000,950700}</t>
  </si>
  <si>
    <t>___Cash at the End of the Period</t>
  </si>
  <si>
    <t>{0,500000,950900}</t>
  </si>
  <si>
    <t>End year</t>
  </si>
  <si>
    <t>Multiples and key figures</t>
  </si>
  <si>
    <t>Report release date</t>
  </si>
  <si>
    <t xml:space="preserve">           KODIAK Excel</t>
  </si>
  <si>
    <t>Report currency</t>
  </si>
  <si>
    <t>EBIT</t>
  </si>
  <si>
    <t>Income Statement</t>
  </si>
  <si>
    <t>Change from previous year</t>
  </si>
  <si>
    <t>EBIDTA ratio</t>
  </si>
  <si>
    <t>SKEL</t>
  </si>
  <si>
    <t>VIS</t>
  </si>
  <si>
    <t>SIMINN</t>
  </si>
  <si>
    <t>OSSRu</t>
  </si>
  <si>
    <t>EIM</t>
  </si>
  <si>
    <t>REITIR</t>
  </si>
  <si>
    <t>EIK</t>
  </si>
  <si>
    <t>REGINN</t>
  </si>
  <si>
    <t>ICEAIR</t>
  </si>
  <si>
    <t>HAGA</t>
  </si>
  <si>
    <t>SJOVA</t>
  </si>
  <si>
    <t>ICESEA</t>
  </si>
  <si>
    <t>ORIGO</t>
  </si>
  <si>
    <t>KVIKA</t>
  </si>
  <si>
    <t>HAMP</t>
  </si>
  <si>
    <t>KLAPP B</t>
  </si>
  <si>
    <t>SFS B</t>
  </si>
  <si>
    <t>BRIM</t>
  </si>
  <si>
    <t>KALD</t>
  </si>
  <si>
    <t>ARION</t>
  </si>
  <si>
    <t>SVN</t>
  </si>
  <si>
    <t>SOLID</t>
  </si>
  <si>
    <t>ISB</t>
  </si>
  <si>
    <t>LBANK</t>
  </si>
  <si>
    <t>PLAY</t>
  </si>
  <si>
    <t>SYN</t>
  </si>
  <si>
    <t>FESTI</t>
  </si>
  <si>
    <t>3M</t>
  </si>
  <si>
    <t>Name</t>
  </si>
  <si>
    <t>Marekt Cap (on release date)</t>
  </si>
  <si>
    <t>P/E 12M (on realease date)</t>
  </si>
  <si>
    <t>EV/EBITDA 12M (on release date)</t>
  </si>
  <si>
    <t>EBITDA</t>
  </si>
  <si>
    <t>Equity ratio</t>
  </si>
  <si>
    <t>EBITDA ratio</t>
  </si>
  <si>
    <t>___Other operating income</t>
  </si>
  <si>
    <t>{0,100000,130000}</t>
  </si>
  <si>
    <t>______Other operating income [other]</t>
  </si>
  <si>
    <t>{0,100000,130000,134999}</t>
  </si>
  <si>
    <t>______Operating expenses [other]</t>
  </si>
  <si>
    <t>{0,100000,135000,135999}</t>
  </si>
  <si>
    <t>___Depreciation and amortization</t>
  </si>
  <si>
    <t>{0,100000,140000}</t>
  </si>
  <si>
    <t>___Other matters after tax</t>
  </si>
  <si>
    <t>{0,100000,180000}</t>
  </si>
  <si>
    <t>______Discontinued operations</t>
  </si>
  <si>
    <t>{0,100000,180000,181000}</t>
  </si>
  <si>
    <t>___Reserves</t>
  </si>
  <si>
    <t>{0,300000,312000}</t>
  </si>
  <si>
    <t>______Buying of own shares</t>
  </si>
  <si>
    <t>{0,500000,530000,531750}</t>
  </si>
  <si>
    <t>___Cash flows [other]</t>
  </si>
  <si>
    <t>{0,500000,599999}</t>
  </si>
  <si>
    <t>Gross profit</t>
  </si>
  <si>
    <t>______Salaries and related expenses</t>
  </si>
  <si>
    <t>{0,100000,135000,135400}</t>
  </si>
  <si>
    <t>______Cash flows to financing activities [other]</t>
  </si>
  <si>
    <t>{0,500000,530000,539999}</t>
  </si>
  <si>
    <t>___Exchange (loss) gain on net cash</t>
  </si>
  <si>
    <t>{0,500000,540000}</t>
  </si>
  <si>
    <t>______Net interest income</t>
  </si>
  <si>
    <t>{0,100000,110000,118750}</t>
  </si>
  <si>
    <t>_________Interest income</t>
  </si>
  <si>
    <t>{0,100000,110000,118750,118760}</t>
  </si>
  <si>
    <t>_________Interest expenses</t>
  </si>
  <si>
    <t>{0,100000,110000,118750,118770}</t>
  </si>
  <si>
    <t>______Net fee and commission income</t>
  </si>
  <si>
    <t>{0,100000,110000,118850}</t>
  </si>
  <si>
    <t>_________Fee and commission income</t>
  </si>
  <si>
    <t>{0,100000,110000,118850,118860}</t>
  </si>
  <si>
    <t>_________Fee and commission expenses</t>
  </si>
  <si>
    <t>{0,100000,110000,118850,118870}</t>
  </si>
  <si>
    <t>______Net income from insurance operations</t>
  </si>
  <si>
    <t>{0,100000,110000,119150}</t>
  </si>
  <si>
    <t>_________Premium income</t>
  </si>
  <si>
    <t>{0,100000,110000,119150,119160}</t>
  </si>
  <si>
    <t>_________Claims expenses</t>
  </si>
  <si>
    <t>{0,100000,110000,119150,119170}</t>
  </si>
  <si>
    <t>______Net financial income</t>
  </si>
  <si>
    <t>{0,100000,110000,119300}</t>
  </si>
  <si>
    <t>_________Net financial income from financial assets on going price</t>
  </si>
  <si>
    <t>{0,100000,110000,119300,119310}</t>
  </si>
  <si>
    <t>_________Net income from operating assets and liabilities</t>
  </si>
  <si>
    <t>{0,100000,110000,119300,119315}</t>
  </si>
  <si>
    <t>_________Net currency difference</t>
  </si>
  <si>
    <t>{0,100000,110000,119300,119318}</t>
  </si>
  <si>
    <t>_________Net income from financial assets held for sale</t>
  </si>
  <si>
    <t>{0,100000,110000,119300,119320}</t>
  </si>
  <si>
    <t>_________Dividend income</t>
  </si>
  <si>
    <t>{0,100000,110000,119300,119325}</t>
  </si>
  <si>
    <t>_________Net financial income [other]</t>
  </si>
  <si>
    <t>{0,100000,110000,119300,119399}</t>
  </si>
  <si>
    <t>______Share of earnings of subsidiaries and associates</t>
  </si>
  <si>
    <t>{0,100000,130000,133000}</t>
  </si>
  <si>
    <t>______Deposit insurance contribution</t>
  </si>
  <si>
    <t>{0,100000,135000,135720}</t>
  </si>
  <si>
    <t>______Bank tax</t>
  </si>
  <si>
    <t>{0,100000,135000,135825}</t>
  </si>
  <si>
    <t>______Depreciation of operating assets</t>
  </si>
  <si>
    <t>{0,100000,140000,141000}</t>
  </si>
  <si>
    <t>______Depreciation of intangible assets</t>
  </si>
  <si>
    <t>{0,100000,140000,142000}</t>
  </si>
  <si>
    <t>______Net impairment</t>
  </si>
  <si>
    <t>{0,100000,140000,146250}</t>
  </si>
  <si>
    <t>______Depreciation and amortization [other]</t>
  </si>
  <si>
    <t>{0,100000,140000,149999}</t>
  </si>
  <si>
    <t>___Assets - banks and financial institutions</t>
  </si>
  <si>
    <t>{0,200000,250000}</t>
  </si>
  <si>
    <t>______Loans</t>
  </si>
  <si>
    <t>{0,200000,250000,251000}</t>
  </si>
  <si>
    <t>_________Loans and claims - customers</t>
  </si>
  <si>
    <t>{0,200000,250000,251000,251050}</t>
  </si>
  <si>
    <t>_________Loans and claims - financial institutions</t>
  </si>
  <si>
    <t>{0,200000,250000,251000,251100}</t>
  </si>
  <si>
    <t>______Cash and deposits at CBI</t>
  </si>
  <si>
    <t>{0,200000,250000,251300}</t>
  </si>
  <si>
    <t>______Listed bonds and other fixed income securities</t>
  </si>
  <si>
    <t>{0,200000,250000,251350}</t>
  </si>
  <si>
    <t>______Equity and other instruments with variable income</t>
  </si>
  <si>
    <t>{0,200000,250000,252000}</t>
  </si>
  <si>
    <t>{0,200000,250000,252300}</t>
  </si>
  <si>
    <t>{0,200000,250000,252400}</t>
  </si>
  <si>
    <t>______Investment in associates</t>
  </si>
  <si>
    <t>{0,200000,250000,252450}</t>
  </si>
  <si>
    <t>______Tax assets</t>
  </si>
  <si>
    <t>{0,200000,250000,252500}</t>
  </si>
  <si>
    <t>______Finance assets</t>
  </si>
  <si>
    <t>{0,200000,250000,252600}</t>
  </si>
  <si>
    <t>______Instruments for hedging purposes</t>
  </si>
  <si>
    <t>{0,200000,250000,252700}</t>
  </si>
  <si>
    <t>______Assets held for sale</t>
  </si>
  <si>
    <t>{0,200000,250000,252800}</t>
  </si>
  <si>
    <t>______Derivative contracts</t>
  </si>
  <si>
    <t>{0,200000,250000,252900}</t>
  </si>
  <si>
    <t>______Assets - banks and financial institutions</t>
  </si>
  <si>
    <t>{0,200000,250000,259999}</t>
  </si>
  <si>
    <t>___Leverage ratio</t>
  </si>
  <si>
    <t>{0,300000,936400}</t>
  </si>
  <si>
    <t>___CET1</t>
  </si>
  <si>
    <t>{0,300000,936500}</t>
  </si>
  <si>
    <t>___Tier 1 capital</t>
  </si>
  <si>
    <t>{0,300000,936550}</t>
  </si>
  <si>
    <t>___Tier 2 capital</t>
  </si>
  <si>
    <t>{0,300000,936600}</t>
  </si>
  <si>
    <t>___Eiginfjárgrunnur</t>
  </si>
  <si>
    <t>{0,300000,936650}</t>
  </si>
  <si>
    <t>___Áhættugrunnur</t>
  </si>
  <si>
    <t>{0,300000,936700}</t>
  </si>
  <si>
    <t>___Credit risk</t>
  </si>
  <si>
    <t>{0,300000,936705}</t>
  </si>
  <si>
    <t>___Market risk</t>
  </si>
  <si>
    <t>{0,300000,936710}</t>
  </si>
  <si>
    <t>___Operational risk</t>
  </si>
  <si>
    <t>{0,300000,936715}</t>
  </si>
  <si>
    <t>___CAD ratio</t>
  </si>
  <si>
    <t>{0,300000,936750}</t>
  </si>
  <si>
    <t>___Bank and financial institution liabilities</t>
  </si>
  <si>
    <t>{0,400000,450000}</t>
  </si>
  <si>
    <t>______Deposits - customers</t>
  </si>
  <si>
    <t>{0,400000,450000,451000}</t>
  </si>
  <si>
    <t>______Collateralized bonds</t>
  </si>
  <si>
    <t>{0,400000,450000,452000}</t>
  </si>
  <si>
    <t>______Financial institution and CB debt</t>
  </si>
  <si>
    <t>{0,400000,450000,452500}</t>
  </si>
  <si>
    <t>______Subordinated debt</t>
  </si>
  <si>
    <t>{0,400000,450000,452600}</t>
  </si>
  <si>
    <t>______Issued bonds</t>
  </si>
  <si>
    <t>{0,400000,450000,452700}</t>
  </si>
  <si>
    <t>______Conditional bonds</t>
  </si>
  <si>
    <t>{0,400000,450000,452800}</t>
  </si>
  <si>
    <t>______Derivative contracts and short positions</t>
  </si>
  <si>
    <t>{0,400000,450000,452900}</t>
  </si>
  <si>
    <t>______Tax liabilities</t>
  </si>
  <si>
    <t>{0,400000,450000,453000}</t>
  </si>
  <si>
    <t>______Other debt</t>
  </si>
  <si>
    <t>{0,400000,450000,453100}</t>
  </si>
  <si>
    <t>______Debt related to assets held for sale</t>
  </si>
  <si>
    <t>{0,400000,450000,454000}</t>
  </si>
  <si>
    <t>Currency</t>
  </si>
  <si>
    <t>Rate</t>
  </si>
  <si>
    <t>Total assets</t>
  </si>
  <si>
    <t>CFIA</t>
  </si>
  <si>
    <t xml:space="preserve">Dividends </t>
  </si>
  <si>
    <t>level</t>
  </si>
  <si>
    <t>is_name</t>
  </si>
  <si>
    <t>en_name</t>
  </si>
  <si>
    <t>additive</t>
  </si>
  <si>
    <t>Topplykill</t>
  </si>
  <si>
    <t>Topkey</t>
  </si>
  <si>
    <t>Hagnaður tímabilsins</t>
  </si>
  <si>
    <t>Rekstrartekjur</t>
  </si>
  <si>
    <t>Revenues</t>
  </si>
  <si>
    <t>Sala á vöru og þjónustu</t>
  </si>
  <si>
    <t>Sale of goods and services</t>
  </si>
  <si>
    <t>Sala á þjónustu</t>
  </si>
  <si>
    <t>Sale of services</t>
  </si>
  <si>
    <t>Sala á þjónustu [annað]</t>
  </si>
  <si>
    <t>Sale of services [other]</t>
  </si>
  <si>
    <t>Sala á vörum</t>
  </si>
  <si>
    <t>Sale of goods</t>
  </si>
  <si>
    <t>Sala á botnfiski</t>
  </si>
  <si>
    <t>Sala á uppsjávarfiski</t>
  </si>
  <si>
    <t>Sala - eldsneyti</t>
  </si>
  <si>
    <t>Sales - petroleum</t>
  </si>
  <si>
    <t>Sala á vörum [annað]</t>
  </si>
  <si>
    <t>Sale of goods [other]</t>
  </si>
  <si>
    <t>Sala á vörum og tengd þjónusta</t>
  </si>
  <si>
    <t>Sale of goods and related services</t>
  </si>
  <si>
    <t>Sala á hugbúnaði, tengdri þjónustu og ráðgjöf</t>
  </si>
  <si>
    <t>Sale of software, related service and consulting</t>
  </si>
  <si>
    <t>Jöfnunarfærslur</t>
  </si>
  <si>
    <t>Intra-group sales evening</t>
  </si>
  <si>
    <t>Sala í Norður og Suður Ameríku</t>
  </si>
  <si>
    <t>Sales - Americas</t>
  </si>
  <si>
    <t>Sala í EMEA</t>
  </si>
  <si>
    <t>Sales - EMEA</t>
  </si>
  <si>
    <t>Sala í Asíu</t>
  </si>
  <si>
    <t>Sales - Asia</t>
  </si>
  <si>
    <t>Sala á vörum tengdum kjúklingaiðnaði</t>
  </si>
  <si>
    <t>Sales - Poultry</t>
  </si>
  <si>
    <t>Sala á vörum tengdum fiskiðnaði</t>
  </si>
  <si>
    <t>Sales - Fish</t>
  </si>
  <si>
    <t>Sala á vörum tengdum kjötiðnaði</t>
  </si>
  <si>
    <t>Sales - Meat</t>
  </si>
  <si>
    <t>Sala á vörum tengdum vinnslu prótenvara</t>
  </si>
  <si>
    <t>Sales - Further processing</t>
  </si>
  <si>
    <t>Leyfistekjur</t>
  </si>
  <si>
    <t>License fee</t>
  </si>
  <si>
    <t>Þjónustutekjur</t>
  </si>
  <si>
    <t>Research and development service</t>
  </si>
  <si>
    <t>Liner services - shipping</t>
  </si>
  <si>
    <t>Liner services - Inter-segment revenue (not additive)</t>
  </si>
  <si>
    <t>Liner services - shipping [other]</t>
  </si>
  <si>
    <t>Forwarding services - shipping</t>
  </si>
  <si>
    <t>Forwarding services - Inter-segment revenue (not additive)</t>
  </si>
  <si>
    <t>Forwarding services - shipping [other]</t>
  </si>
  <si>
    <t>Orkuframleiðsla</t>
  </si>
  <si>
    <t>Power production</t>
  </si>
  <si>
    <t>Sala á rafmagni</t>
  </si>
  <si>
    <t>Electricity sale</t>
  </si>
  <si>
    <t>Tekjur af flutningi rafmagns</t>
  </si>
  <si>
    <t>Income from electric transmission services</t>
  </si>
  <si>
    <t>Farsímaþjónusta</t>
  </si>
  <si>
    <t>Mobile phone services</t>
  </si>
  <si>
    <t>Talsímaþjónusta</t>
  </si>
  <si>
    <t>Telephone services</t>
  </si>
  <si>
    <t>Internet og gagnaflutningsþjónusta</t>
  </si>
  <si>
    <t>Internet and data services</t>
  </si>
  <si>
    <t>Sjónvarpsþjónusta</t>
  </si>
  <si>
    <t>Television services</t>
  </si>
  <si>
    <t>Upplýsingatækniþjónusta</t>
  </si>
  <si>
    <t>IT services</t>
  </si>
  <si>
    <t>Skatttekjur</t>
  </si>
  <si>
    <t>Collection of taxes</t>
  </si>
  <si>
    <t>Framlög jöfnunarsjóðs</t>
  </si>
  <si>
    <t>Contributions from evening out fund</t>
  </si>
  <si>
    <t>Sala á vöru og þjónustu [annað]</t>
  </si>
  <si>
    <t>Sale of goods and services [other]</t>
  </si>
  <si>
    <t>Fiskvinnsla</t>
  </si>
  <si>
    <t>Fish processing</t>
  </si>
  <si>
    <t>Útgerð</t>
  </si>
  <si>
    <t>Fishing</t>
  </si>
  <si>
    <t>Virðisrýrnun óefnislegra eigna sem til komu vegna yfirtöku</t>
  </si>
  <si>
    <t>Amortization of acquisition-related intangible assets</t>
  </si>
  <si>
    <t>Afli til eigin vinnslu</t>
  </si>
  <si>
    <t>Fish caught for own processing</t>
  </si>
  <si>
    <t>Income from risk related instruments</t>
  </si>
  <si>
    <t>Tekjur af áhættuvörnum</t>
  </si>
  <si>
    <t>Eigin iðgjöld</t>
  </si>
  <si>
    <t>Premium</t>
  </si>
  <si>
    <t>Iðgjöld tímabilsins</t>
  </si>
  <si>
    <t>Premium for the period</t>
  </si>
  <si>
    <t>Skaðatryggingarekstur</t>
  </si>
  <si>
    <t>Damage insurance</t>
  </si>
  <si>
    <t>Líftryggingarekstur</t>
  </si>
  <si>
    <t>Life insurance</t>
  </si>
  <si>
    <t>Bókfærð iðgjöld</t>
  </si>
  <si>
    <t>Booked premium</t>
  </si>
  <si>
    <t>Breyting á iðgjaldaskuld</t>
  </si>
  <si>
    <t>Change in premium debt</t>
  </si>
  <si>
    <t>Vildarafsláttur</t>
  </si>
  <si>
    <t>Discount on premium</t>
  </si>
  <si>
    <t>Hluti endurtryggjenda af iðgjaldatekjum</t>
  </si>
  <si>
    <t>Re-insurers part of premium</t>
  </si>
  <si>
    <t>Hluti endurtryggjenda í iðgjöldum</t>
  </si>
  <si>
    <t>Reinsurance part in premium</t>
  </si>
  <si>
    <t>Breyting á hluta endurtryggjenda í iðgjaldaskuld</t>
  </si>
  <si>
    <t>Change in reinsurers part in premium debt</t>
  </si>
  <si>
    <t>Hreinar tekjur af fjármögnunarstarfsemi</t>
  </si>
  <si>
    <t>Net income from financing operations</t>
  </si>
  <si>
    <t>Hreinar vaxtatekjur af fjármögnunarstarfsemi</t>
  </si>
  <si>
    <t>Net interest income from financing operations</t>
  </si>
  <si>
    <t>Rekstrarleigutekjur</t>
  </si>
  <si>
    <t>Income from operating leases</t>
  </si>
  <si>
    <t>Hreinar tekjur af fjármögnunarstarfsemi [annað]</t>
  </si>
  <si>
    <t>Net income from financing operations [other]</t>
  </si>
  <si>
    <t>Fjárfestingatekjur</t>
  </si>
  <si>
    <t>Investment income</t>
  </si>
  <si>
    <t>Fjármunatekjur</t>
  </si>
  <si>
    <t>Gangvirðisbreytingar fjáreigna</t>
  </si>
  <si>
    <t>Change in value of investments</t>
  </si>
  <si>
    <t>Fjárfestingatekjur af fjárfestingafasteignum</t>
  </si>
  <si>
    <t>Real estate income</t>
  </si>
  <si>
    <t>Fjárfestingatekjur [annað]</t>
  </si>
  <si>
    <t>Investment income [other]</t>
  </si>
  <si>
    <t>Hlutdeild í hagnaði hlutdeildarfélags</t>
  </si>
  <si>
    <t>Share of profit of associates</t>
  </si>
  <si>
    <t>Leigutekjur</t>
  </si>
  <si>
    <t>Rent income</t>
  </si>
  <si>
    <t>Tekjur vegna rekstrar í fasteignum</t>
  </si>
  <si>
    <t>Income from operating in real estate</t>
  </si>
  <si>
    <t>Tekjur af hótelrekstri</t>
  </si>
  <si>
    <t>Hotel operating income</t>
  </si>
  <si>
    <t>Tekjur vegna rekstrar í fasteignum [annað]</t>
  </si>
  <si>
    <t>Income from operating in real estate [other]</t>
  </si>
  <si>
    <t>Vaxtatekjur</t>
  </si>
  <si>
    <t>Interest income</t>
  </si>
  <si>
    <t>Þóknanatekjur</t>
  </si>
  <si>
    <t>Fee and commission income</t>
  </si>
  <si>
    <t>Hreinar vaxtatekjur</t>
  </si>
  <si>
    <t>Net interest income</t>
  </si>
  <si>
    <t>Vaxtagjöld</t>
  </si>
  <si>
    <t>Interest expenses</t>
  </si>
  <si>
    <t>Hreinar þjónustutekjur</t>
  </si>
  <si>
    <t>Net fee and commission income</t>
  </si>
  <si>
    <t>Þóknanagjöld</t>
  </si>
  <si>
    <t>Fee and commission expenses</t>
  </si>
  <si>
    <t>Flutningatekjur</t>
  </si>
  <si>
    <t>Transport revenue</t>
  </si>
  <si>
    <t>Tekjur af farþegum</t>
  </si>
  <si>
    <t>Revenue from passengers</t>
  </si>
  <si>
    <t>Aðrar tekjur af farþegum</t>
  </si>
  <si>
    <t>Passenger ancillary revenues</t>
  </si>
  <si>
    <t>Tekjur af frakt og póstþjónustu</t>
  </si>
  <si>
    <t>Cargo and mail revenues</t>
  </si>
  <si>
    <t>Flutningatekjur [annað]</t>
  </si>
  <si>
    <t>Transport revenue [other]</t>
  </si>
  <si>
    <t>Leiðakerfi</t>
  </si>
  <si>
    <t>Route network external revenue</t>
  </si>
  <si>
    <t>Ferðaþjónusta</t>
  </si>
  <si>
    <t>Tourism service external revenue</t>
  </si>
  <si>
    <t>Sameiginleg þjónusta</t>
  </si>
  <si>
    <t>Shared services</t>
  </si>
  <si>
    <t>Hreinar tekjur af tryggingastarfsemi</t>
  </si>
  <si>
    <t>Net income from insurance operations</t>
  </si>
  <si>
    <t>Premium income</t>
  </si>
  <si>
    <t>Eigin tjón</t>
  </si>
  <si>
    <t>Claims expenses</t>
  </si>
  <si>
    <t>Leiga á atvinnutækjum</t>
  </si>
  <si>
    <t>Lease income</t>
  </si>
  <si>
    <t>Hreinar fjármunatekjur</t>
  </si>
  <si>
    <t>Net financial income</t>
  </si>
  <si>
    <t>Hreinn hagnaður af fjáreignum tilgreindum á gangvirði</t>
  </si>
  <si>
    <t>Net financial income from financial assets on going price</t>
  </si>
  <si>
    <t>Hreinn hagnaður af veltufjáreignum og veltufjárskuldum</t>
  </si>
  <si>
    <t>Net income from operating assets and liabilities</t>
  </si>
  <si>
    <t>Hreinn gengismunur</t>
  </si>
  <si>
    <t>Net currency difference</t>
  </si>
  <si>
    <t>Hreinn hagnaður af fjáreignum til sölu</t>
  </si>
  <si>
    <t>Net income from financial assets held for sale</t>
  </si>
  <si>
    <t>Arðstekjur</t>
  </si>
  <si>
    <t>Dividend income</t>
  </si>
  <si>
    <t>Hreinar fjármunatekjur [annað]</t>
  </si>
  <si>
    <t>Net financial income [other]</t>
  </si>
  <si>
    <t>Rekstrartekjur [annað]</t>
  </si>
  <si>
    <t>Revenues [other]</t>
  </si>
  <si>
    <t>Kostnaðarverð seldra vara</t>
  </si>
  <si>
    <t>Cost of revenue</t>
  </si>
  <si>
    <t>Framleiðslukostnaður</t>
  </si>
  <si>
    <t>Production and processing cost</t>
  </si>
  <si>
    <t>Verkefnakostnaður</t>
  </si>
  <si>
    <t>Project expenses</t>
  </si>
  <si>
    <t>Veiðigjald</t>
  </si>
  <si>
    <t>Fishing tax</t>
  </si>
  <si>
    <t>Veiðar á botnfiski</t>
  </si>
  <si>
    <t>Veiðar á uppsjávarfiski</t>
  </si>
  <si>
    <t>Útgerð [annað]</t>
  </si>
  <si>
    <t>Fishing [other]</t>
  </si>
  <si>
    <t>Fishing for own processing</t>
  </si>
  <si>
    <t>Áfengis- og skilagjald</t>
  </si>
  <si>
    <t>Claims</t>
  </si>
  <si>
    <t>Tjón tímabilsins</t>
  </si>
  <si>
    <t>Claims of the period</t>
  </si>
  <si>
    <t>Bókfærð tjón</t>
  </si>
  <si>
    <t>Claims in account</t>
  </si>
  <si>
    <t>Breyting á tjónaskuld</t>
  </si>
  <si>
    <t>Change in claim debt</t>
  </si>
  <si>
    <t>Breyting á áhættuálagi sem hluti af eigin tjónum</t>
  </si>
  <si>
    <t>Change in risk premium</t>
  </si>
  <si>
    <t>Tjónakostnaður - skaðatryggingar</t>
  </si>
  <si>
    <t>Claims - damage insurance</t>
  </si>
  <si>
    <t>Tjónakostnaður - líftryggingar</t>
  </si>
  <si>
    <t>Claims - life insurance</t>
  </si>
  <si>
    <t>Hluti endurtryggjenda í tjónakostnaði</t>
  </si>
  <si>
    <t>Re-insurers part of claims</t>
  </si>
  <si>
    <t>Hluti endurtryggjenda í eigin tjónum</t>
  </si>
  <si>
    <t>Re-insurers part in claims</t>
  </si>
  <si>
    <t>Breyting á hluta endurtryggjenda í tjónaskuld</t>
  </si>
  <si>
    <t>Change in re-insurers part of claim debt</t>
  </si>
  <si>
    <t>Hluti endurtryggjenda í tjónakostnaði - skaðatryggingar</t>
  </si>
  <si>
    <t>Re-insurers part in claims - damage insurance</t>
  </si>
  <si>
    <t>Hluti endurtryggjenda í tjónakostnaði - líftryggingar</t>
  </si>
  <si>
    <t>Re-insurers part in claims - life insurance</t>
  </si>
  <si>
    <t>Eigin tjón [annað]</t>
  </si>
  <si>
    <t>Claims [other]</t>
  </si>
  <si>
    <t>Rekstrarkostnaður fasteigna</t>
  </si>
  <si>
    <t>Real estate operating cost</t>
  </si>
  <si>
    <t>Fasteignagjöld og tryggingar</t>
  </si>
  <si>
    <t>Real estate taxes and real estate insurance</t>
  </si>
  <si>
    <t>Fasteignagjöld</t>
  </si>
  <si>
    <t>Real estate taxes</t>
  </si>
  <si>
    <t>Fasteignatryggingar</t>
  </si>
  <si>
    <t>Real estate insurance</t>
  </si>
  <si>
    <t>Viðhald og endurbætur á fasteignum</t>
  </si>
  <si>
    <t>Maintenance and repair of real estate</t>
  </si>
  <si>
    <t>Virðisrýrnun viðskiptakrafna - fasteignafélög</t>
  </si>
  <si>
    <t>Amortization of receivables - real estate</t>
  </si>
  <si>
    <t>Rekstur fasteigna - laun og tengd gjöld</t>
  </si>
  <si>
    <t>Real estate operating - salaries and related</t>
  </si>
  <si>
    <t>Rafmagn og hiti</t>
  </si>
  <si>
    <t>Electricity and heat</t>
  </si>
  <si>
    <t>Rekstrarkostnaður fasteigna [annað]</t>
  </si>
  <si>
    <t>Real estate operating cost [other]</t>
  </si>
  <si>
    <t>Rekstur í fasteignum</t>
  </si>
  <si>
    <t>Operations in real estate</t>
  </si>
  <si>
    <t>Hótelrekstur</t>
  </si>
  <si>
    <t>Hotel operating expenses</t>
  </si>
  <si>
    <t>Rekstur í fasteignum [annað]</t>
  </si>
  <si>
    <t>Operations in real estate [other]</t>
  </si>
  <si>
    <t>Fee and commission expense</t>
  </si>
  <si>
    <t>Afskriftir og virðisrýrnun í kostnaðarverði seldra vara</t>
  </si>
  <si>
    <t>Depreciation and amortization as part of cost of goods sold</t>
  </si>
  <si>
    <t>Afskriftir í kostnaðarverði seldra vara</t>
  </si>
  <si>
    <t>Depreciation as part of cost of goods sold</t>
  </si>
  <si>
    <t>Virðisrýrnun sem hluti af kostnaðarverði seldra vara</t>
  </si>
  <si>
    <t>Amortization as part of cost of goods sold</t>
  </si>
  <si>
    <t>Afskriftir og virðisrýrnun sem hluti af kostnaðarverði seldra vara [annað]</t>
  </si>
  <si>
    <t>Depreciation and amortization as part of cost of goods sold [other]</t>
  </si>
  <si>
    <t>Rekstur flutningaþjónustu</t>
  </si>
  <si>
    <t>Cost of transport services</t>
  </si>
  <si>
    <t>Kostnaðarverð seldra vara - eldsneyti</t>
  </si>
  <si>
    <t>Cost of goods sold - petroleum</t>
  </si>
  <si>
    <t>Kostnaður við endurskipulagningu</t>
  </si>
  <si>
    <t>Refocusing cost</t>
  </si>
  <si>
    <t>Laun sem hluti kostnaðarverðs seldra vara</t>
  </si>
  <si>
    <t>Salaries and personnel expenses as part of cost of goods sold</t>
  </si>
  <si>
    <t>Evening out account</t>
  </si>
  <si>
    <t>Kostnaðarverð seldrar þjónustu</t>
  </si>
  <si>
    <t>Cost of services</t>
  </si>
  <si>
    <t>Eignfærð vinna</t>
  </si>
  <si>
    <t>Capitalized cost</t>
  </si>
  <si>
    <t>Samtengigjöld</t>
  </si>
  <si>
    <t>Connection fees</t>
  </si>
  <si>
    <t>Kostnaðarverð seldra vara [annað]</t>
  </si>
  <si>
    <t>Cost of revenue [other]</t>
  </si>
  <si>
    <t>Aðrar rekstrartekjur</t>
  </si>
  <si>
    <t>Other operating income</t>
  </si>
  <si>
    <t>Hagnaður af sölu eigna</t>
  </si>
  <si>
    <t>Profit from sale of assets</t>
  </si>
  <si>
    <t>Innleystar áhættuvarnir tengdar álverði</t>
  </si>
  <si>
    <t>Income from derivatives related to aluminium prices</t>
  </si>
  <si>
    <t>Net exchange rate difference</t>
  </si>
  <si>
    <t>Hreinar tekjur af fullnustueignum</t>
  </si>
  <si>
    <t>Net income from property</t>
  </si>
  <si>
    <t>Hlutdeild í afkomu dóttur- og hlutdeildarfélaga</t>
  </si>
  <si>
    <t>Share of earnings of subsidiaries and associates</t>
  </si>
  <si>
    <t>Aðrar rekstrartekjur [annað]</t>
  </si>
  <si>
    <t>Other operating income [other]</t>
  </si>
  <si>
    <t>Rekstrarkostnaður</t>
  </si>
  <si>
    <t>Operating expenses</t>
  </si>
  <si>
    <t>Sölu- og markaðskostnaður</t>
  </si>
  <si>
    <t>Sales and marketing expenses</t>
  </si>
  <si>
    <t>Afskriftir og virðisrýrnun sem hluti af sölu og markaðskostnaði</t>
  </si>
  <si>
    <t>Depreciation and amortization as part of sales and marketing</t>
  </si>
  <si>
    <t>Sölu- og markaðskostnaður [annað]</t>
  </si>
  <si>
    <t>Sales and marketing expenses [other]</t>
  </si>
  <si>
    <t>Sölu og dreifingarkostnaður</t>
  </si>
  <si>
    <t>Sales and distribution cost</t>
  </si>
  <si>
    <t>Skrifstofu- og stjórnunarkostnaður</t>
  </si>
  <si>
    <t>Administrative expenses</t>
  </si>
  <si>
    <t>Afskriftir og virðisrýrnun sem hluti af skrifstofu- og stjórnunarkostnaðir</t>
  </si>
  <si>
    <t>Depreciation and amortization as part of administrative expenses</t>
  </si>
  <si>
    <t>Laun og launatengdur kostnaður</t>
  </si>
  <si>
    <t>Salaries and related expenses</t>
  </si>
  <si>
    <t>Rannsóknar- og þróunarkostnaður</t>
  </si>
  <si>
    <t>Research and development</t>
  </si>
  <si>
    <t>Afskriftir og virðisrýrnun sem hluti af rannsóknar- og þróunarkostnaði</t>
  </si>
  <si>
    <t>Depreciation and amortization as part of research and development</t>
  </si>
  <si>
    <t>Rannsóknar- og þróunarkostnaður [annað]</t>
  </si>
  <si>
    <t>Research and development [other]</t>
  </si>
  <si>
    <t>Viðhaldskostnaður</t>
  </si>
  <si>
    <t>Maintenance expenses</t>
  </si>
  <si>
    <t>Kostnaður við raforkuflutning</t>
  </si>
  <si>
    <t>Energy distribution expenses</t>
  </si>
  <si>
    <t>Kostnaður við orkuframleiðslu</t>
  </si>
  <si>
    <t>Energy production expenses</t>
  </si>
  <si>
    <t>Liner services expenses - shipping</t>
  </si>
  <si>
    <t>Liner services - Inter-segment expenses (not additive)</t>
  </si>
  <si>
    <t>Liner services expenses - shipping [other]</t>
  </si>
  <si>
    <t>Forwarding services expenses - shipping</t>
  </si>
  <si>
    <t>Forwarding services - Inter-segment expenses (not additive)</t>
  </si>
  <si>
    <t>Forwarding services expenses - shipping [other]</t>
  </si>
  <si>
    <t>Breyting á lífeyrisskuldbindingum</t>
  </si>
  <si>
    <t>Change in pension commitments</t>
  </si>
  <si>
    <t>Sölu- og útflutningskostnaður</t>
  </si>
  <si>
    <t>Sales and exporting expenses</t>
  </si>
  <si>
    <t>Húsnæðis- og bifreiðakostnaður</t>
  </si>
  <si>
    <t>Housing and driving expenses</t>
  </si>
  <si>
    <t>Framlag í Tryggingasjóð innstæðueigenda og fjárfesta</t>
  </si>
  <si>
    <t>Deposit insurance contribution</t>
  </si>
  <si>
    <t>Rekstrarkostnaður tryggingareksturs</t>
  </si>
  <si>
    <t>Operating costs - insurance</t>
  </si>
  <si>
    <t>Rekstrarkostnaður - skaðatryggingar</t>
  </si>
  <si>
    <t>Operating costs - damage insurance</t>
  </si>
  <si>
    <t>Rekstrarkostnaður - líftryggingarekstur</t>
  </si>
  <si>
    <t>Operating costs - life insurance</t>
  </si>
  <si>
    <t>Rekstrarkostnaður - fjármálarekstur</t>
  </si>
  <si>
    <t>Operating costs - financial activities</t>
  </si>
  <si>
    <t>Eldsneyti</t>
  </si>
  <si>
    <t>Fuel</t>
  </si>
  <si>
    <t>Sérstakur skattur á fjármálafyrirtæki</t>
  </si>
  <si>
    <t>Bank tax</t>
  </si>
  <si>
    <t>Kostnaður við skráningu í kauphöll</t>
  </si>
  <si>
    <t>Cost related to floating of shares</t>
  </si>
  <si>
    <t>Tölvu- og hugbúnaðarkostnaður</t>
  </si>
  <si>
    <t>Computer and software expenses</t>
  </si>
  <si>
    <t>Lease expenses</t>
  </si>
  <si>
    <t>Afskriftir og virðisrýrnun sem hluti af rekstrarkostnaði</t>
  </si>
  <si>
    <t>Depreciation and amortization as part of operating expenses</t>
  </si>
  <si>
    <t>Umsjón með flugvélum, lendingum og samskiptum</t>
  </si>
  <si>
    <t>Aircraft handling, landing and communication</t>
  </si>
  <si>
    <t>Kostnaður við flugrekstur</t>
  </si>
  <si>
    <t>Aviation expenses</t>
  </si>
  <si>
    <t>Rekstrarkostnaður [annað]</t>
  </si>
  <si>
    <t>Operating expenses [other]</t>
  </si>
  <si>
    <t>Afskriftir og virðisrýrnun</t>
  </si>
  <si>
    <t>Depreciation and amortization</t>
  </si>
  <si>
    <t>Afskriftir fastafjármuna</t>
  </si>
  <si>
    <t>Depreciation of operating assets</t>
  </si>
  <si>
    <t>Afskriftir óefnislegra eigna</t>
  </si>
  <si>
    <t>Depreciation of intangible assets</t>
  </si>
  <si>
    <t>Virðisrýrnun aflaheimilda</t>
  </si>
  <si>
    <t>Amortization of fishing quota</t>
  </si>
  <si>
    <t>Matsbreyting fjárfestingareigna</t>
  </si>
  <si>
    <t>Change in price estimates</t>
  </si>
  <si>
    <t>Söluhagnaður fjárfestingareigna</t>
  </si>
  <si>
    <t>Profit from sale of investment assets</t>
  </si>
  <si>
    <t>Virðisbreyting útlána</t>
  </si>
  <si>
    <t>Change in value of loans</t>
  </si>
  <si>
    <t>Virðisrýrnun viðskiptakrafna</t>
  </si>
  <si>
    <t>Amortization of receivables</t>
  </si>
  <si>
    <t>Sekt</t>
  </si>
  <si>
    <t>Indemnity provision</t>
  </si>
  <si>
    <t>Framlag í viðhaldssjóð</t>
  </si>
  <si>
    <t>Contribution to maintenance fund</t>
  </si>
  <si>
    <t>Hrein virðisbreyting útlána og krafna</t>
  </si>
  <si>
    <t>Net impairment</t>
  </si>
  <si>
    <t>Afskriftir og virðisrýrnun [annað]</t>
  </si>
  <si>
    <t>Depreciation and amortization [other]</t>
  </si>
  <si>
    <t>Fjármagnsliðir</t>
  </si>
  <si>
    <t>Financing</t>
  </si>
  <si>
    <t>Finance income</t>
  </si>
  <si>
    <t>Fjármagnsgjöld</t>
  </si>
  <si>
    <t>Finance expenses</t>
  </si>
  <si>
    <t>Gengismunur</t>
  </si>
  <si>
    <t>Exchange rate difference</t>
  </si>
  <si>
    <t>Gangvirðisbreyting eignarhluta í öðrum félögum</t>
  </si>
  <si>
    <t>Change in price estimate of shares in other companies</t>
  </si>
  <si>
    <t>Gangvirðisbreytingar afleiða</t>
  </si>
  <si>
    <t>Change in value of derivatives</t>
  </si>
  <si>
    <t>Fjármagnsliðir [annað]</t>
  </si>
  <si>
    <t>Financing [other]</t>
  </si>
  <si>
    <t>Aðrir liðir</t>
  </si>
  <si>
    <t>Other matters</t>
  </si>
  <si>
    <t>Share of profit (loss) of associates and subsidiaries</t>
  </si>
  <si>
    <t>Hlutdeild í afkomu hlutdeildarfélaga</t>
  </si>
  <si>
    <t>Share of profit (loss) of associates</t>
  </si>
  <si>
    <t>Áhrif dótturfélaga</t>
  </si>
  <si>
    <t>Share of profit (loss) of subsidiaries</t>
  </si>
  <si>
    <t>Breyting á áhættuálagi</t>
  </si>
  <si>
    <t>Aðrir liðir [annað]</t>
  </si>
  <si>
    <t>Other matters [other]</t>
  </si>
  <si>
    <t>Tekjuskattur</t>
  </si>
  <si>
    <t>Income tax</t>
  </si>
  <si>
    <t>Bank levy</t>
  </si>
  <si>
    <t>Tekjuskattur [annað]</t>
  </si>
  <si>
    <t>Income tax [other]</t>
  </si>
  <si>
    <t>Liðir eftir tekjuskatt</t>
  </si>
  <si>
    <t>Other matters after tax</t>
  </si>
  <si>
    <t>Aflögð starfsemi</t>
  </si>
  <si>
    <t>Discontinued operations</t>
  </si>
  <si>
    <t>Óreglulegir liðir sveitarfélaga</t>
  </si>
  <si>
    <t>Extraordinary items - municipalities</t>
  </si>
  <si>
    <t>Liðir eftir tekjuskatt [annað]</t>
  </si>
  <si>
    <t>Other matters after tax [other]</t>
  </si>
  <si>
    <t>Rekstur [annað]</t>
  </si>
  <si>
    <t>Income [other]</t>
  </si>
  <si>
    <t>Eignir</t>
  </si>
  <si>
    <t>Fastafjármunir</t>
  </si>
  <si>
    <t>Fixed assets</t>
  </si>
  <si>
    <t>Varanlegir rekstrarfjármunir</t>
  </si>
  <si>
    <t>Operating assets</t>
  </si>
  <si>
    <t>Fasteignir</t>
  </si>
  <si>
    <t>Real estate</t>
  </si>
  <si>
    <t>Rekstrarfjármunir í smíðum</t>
  </si>
  <si>
    <t>Operating assets being built</t>
  </si>
  <si>
    <t>Götur, lönd, veitukerfi og hafnarmannvirki</t>
  </si>
  <si>
    <t>Streets, land, utility and ports</t>
  </si>
  <si>
    <t>Vélar, áhöld og tæki</t>
  </si>
  <si>
    <t>Machinery etc.</t>
  </si>
  <si>
    <t>Varanlegir rekstrarfjármunir [annað]</t>
  </si>
  <si>
    <t>Operating assets [other]</t>
  </si>
  <si>
    <t>Óefnislegar eignir</t>
  </si>
  <si>
    <t>Intangible assets</t>
  </si>
  <si>
    <t>Viðskiptavild</t>
  </si>
  <si>
    <t>Goodwill</t>
  </si>
  <si>
    <t>Undirbúningskostnaður</t>
  </si>
  <si>
    <t>Preparation cost</t>
  </si>
  <si>
    <t>Óefnislegar eignir [annað]</t>
  </si>
  <si>
    <t>Intangible assets [other]</t>
  </si>
  <si>
    <t>Varanlegar fiskveiðiheimildir</t>
  </si>
  <si>
    <t>Fishing quota</t>
  </si>
  <si>
    <t>Eignarhlutur í dóttur- og hlutdeildarfélögum</t>
  </si>
  <si>
    <t>Ownership in subsidiaries and associates</t>
  </si>
  <si>
    <t>Eignarhlutur í dótturfélögum</t>
  </si>
  <si>
    <t>Share in subsidiaries</t>
  </si>
  <si>
    <t>Eignarhlutur í hlutdeildarfélögum</t>
  </si>
  <si>
    <t>Share in associates</t>
  </si>
  <si>
    <t>Eignarhlutur í dóttur- og hlutdeildarfélögum [annað]</t>
  </si>
  <si>
    <t>Share in subsidiaries and associates [other]</t>
  </si>
  <si>
    <t>Fjárfestingarverðbréf og aðrar langtímakröfur</t>
  </si>
  <si>
    <t>Long term financial investments and receivables</t>
  </si>
  <si>
    <t>Eignarhlutur í öðrum félögum</t>
  </si>
  <si>
    <t>Share in other companies</t>
  </si>
  <si>
    <t>Skráð hlutabréf</t>
  </si>
  <si>
    <t>Public stocks</t>
  </si>
  <si>
    <t>Skráð bréf skráð erlendis</t>
  </si>
  <si>
    <t>Public stocks outside of Iceland</t>
  </si>
  <si>
    <t>Hlutabréf skráð innanlands</t>
  </si>
  <si>
    <t>Public stocks in Iceland</t>
  </si>
  <si>
    <t>Óskráð hlutabréf</t>
  </si>
  <si>
    <t>Non-public stocks</t>
  </si>
  <si>
    <t>Skuldabréfaeign</t>
  </si>
  <si>
    <t>Bonds</t>
  </si>
  <si>
    <t>Ríkistryggð skuldabréf</t>
  </si>
  <si>
    <t>Government insured securities</t>
  </si>
  <si>
    <t>Eignatryggð skuldabréf</t>
  </si>
  <si>
    <t>Asset backed securities</t>
  </si>
  <si>
    <t>Verðtryggð ríkisbréf</t>
  </si>
  <si>
    <t>Inflation protected government securities</t>
  </si>
  <si>
    <t>Óverðtryggð ríkisbréf</t>
  </si>
  <si>
    <t>Non-indexed government securities</t>
  </si>
  <si>
    <t>Langtímakröfur</t>
  </si>
  <si>
    <t>Long term receivables</t>
  </si>
  <si>
    <t>Langtímakröfur á eigin fyrirtæki</t>
  </si>
  <si>
    <t>Long term receivables to related parties</t>
  </si>
  <si>
    <t>Long-term receivables</t>
  </si>
  <si>
    <t>Bundin innlán</t>
  </si>
  <si>
    <t>Long term deposits</t>
  </si>
  <si>
    <t>Afleiður</t>
  </si>
  <si>
    <t>Derivatives</t>
  </si>
  <si>
    <t>Verðbréf til áhættuvarna</t>
  </si>
  <si>
    <t>Hedging instruments</t>
  </si>
  <si>
    <t>Verðbréfasjóðir</t>
  </si>
  <si>
    <t>Mutual fund assets</t>
  </si>
  <si>
    <t>Skuldabréfasjóðir</t>
  </si>
  <si>
    <t>Bond funds</t>
  </si>
  <si>
    <t>Skuldabréfasjóðir með ríkisbréfum</t>
  </si>
  <si>
    <t>Government securities funds</t>
  </si>
  <si>
    <t>Bond Funds</t>
  </si>
  <si>
    <t>Hlutabréfasjóðir</t>
  </si>
  <si>
    <t>Equity funds</t>
  </si>
  <si>
    <t>Fagfjárfestasjóðir</t>
  </si>
  <si>
    <t>Institutional investor funds</t>
  </si>
  <si>
    <t>Hlutdeildarsjóðir þar sem líftryggingatakar bera fjárfestingaráhættu</t>
  </si>
  <si>
    <t>Funds where life insurance holders carry risk</t>
  </si>
  <si>
    <t>Fasteignafélög</t>
  </si>
  <si>
    <t>Real estate companies</t>
  </si>
  <si>
    <t>Fjárfestingar með fjárfestingaráhættu líftryggingataka</t>
  </si>
  <si>
    <t>Investments where life insurance holders carry risk</t>
  </si>
  <si>
    <t>Fjárfestingarverðbréf og aðrar langtímakröfur [annað]</t>
  </si>
  <si>
    <t>Long term financial investments and receivables [other]</t>
  </si>
  <si>
    <t>Langtímakröfur á tengd félög</t>
  </si>
  <si>
    <t>Long term receivables from related companies</t>
  </si>
  <si>
    <t>Skatteign</t>
  </si>
  <si>
    <t>Income tax asset</t>
  </si>
  <si>
    <t>Lífrænar eignir</t>
  </si>
  <si>
    <t>Biological assets</t>
  </si>
  <si>
    <t>Notkunarréttindi - langtíma</t>
  </si>
  <si>
    <t>Right of use assets</t>
  </si>
  <si>
    <t>Fjárfestingafasteignir</t>
  </si>
  <si>
    <t>Investment in real estate</t>
  </si>
  <si>
    <t>Fjárfestingafasteignir í smíðum</t>
  </si>
  <si>
    <t>Real estate under development</t>
  </si>
  <si>
    <t>Eignir til eigin nota</t>
  </si>
  <si>
    <t>Real estate assets for own use</t>
  </si>
  <si>
    <t>Útlán</t>
  </si>
  <si>
    <t>Loans</t>
  </si>
  <si>
    <t>Útlán til lánastofnana</t>
  </si>
  <si>
    <t>Loans to credit institutions</t>
  </si>
  <si>
    <t>Útlán til viðskiptavina</t>
  </si>
  <si>
    <t>Loans to customers</t>
  </si>
  <si>
    <t>Útlán [annað]</t>
  </si>
  <si>
    <t>Loans [other]</t>
  </si>
  <si>
    <t>Eignfærður afnotaréttur</t>
  </si>
  <si>
    <t>Fastafjármunir [annað]</t>
  </si>
  <si>
    <t>Fixed assets [other]</t>
  </si>
  <si>
    <t>Veltufjármunir</t>
  </si>
  <si>
    <t>Current assets</t>
  </si>
  <si>
    <t>Birgðir</t>
  </si>
  <si>
    <t>Inventories</t>
  </si>
  <si>
    <t>Afurðir og hráefni</t>
  </si>
  <si>
    <t>Raw material</t>
  </si>
  <si>
    <t>Birgðir [annað]</t>
  </si>
  <si>
    <t>Inventories [other]</t>
  </si>
  <si>
    <t>Viðskiptakröfur</t>
  </si>
  <si>
    <t>Trade and other receivables</t>
  </si>
  <si>
    <t>Skammtímakröfur á tengda aðila</t>
  </si>
  <si>
    <t>Receivables from related parties</t>
  </si>
  <si>
    <t>Næsta árs afborganir langtímakrafna</t>
  </si>
  <si>
    <t>Current year expected payment of receivables</t>
  </si>
  <si>
    <t>Kreditkort viðskiptavina</t>
  </si>
  <si>
    <t>Customer credit cards</t>
  </si>
  <si>
    <t>Skráð ríkistryggð verðbréf haldið til gjalddaga</t>
  </si>
  <si>
    <t>Public government insured securities held to maturity</t>
  </si>
  <si>
    <t>Aðrar kröfur og fyrirframgreiðslur</t>
  </si>
  <si>
    <t>Other receivables and prepayments</t>
  </si>
  <si>
    <t>Viðskiptakröfur [annað]</t>
  </si>
  <si>
    <t>Trade and other receivables [other]</t>
  </si>
  <si>
    <t>Kröfur á tengd félög</t>
  </si>
  <si>
    <t>Other receivables from related parties</t>
  </si>
  <si>
    <t>Óinnheimtar tekjur</t>
  </si>
  <si>
    <t>Unrealized income</t>
  </si>
  <si>
    <t>Current maturities of bonds</t>
  </si>
  <si>
    <t>Næsta árs afborganir krafna á eigin fyrirtæki</t>
  </si>
  <si>
    <t>Current maturities of bond from related parties</t>
  </si>
  <si>
    <t>Aðrar skammtímakröfur</t>
  </si>
  <si>
    <t>Other current receivables</t>
  </si>
  <si>
    <t>Handbært fé</t>
  </si>
  <si>
    <t>Cash and cash equivalents</t>
  </si>
  <si>
    <t>Handbært fé og innstæður hjá Seðlabanka Íslands</t>
  </si>
  <si>
    <t>Cash and balances with Central Bank</t>
  </si>
  <si>
    <t>Eignir til sölu</t>
  </si>
  <si>
    <t>Assets held for sale</t>
  </si>
  <si>
    <t>Eignir til sölu - Handbært fé</t>
  </si>
  <si>
    <t>Assets held for sale - Cash and cash equivalents</t>
  </si>
  <si>
    <t>Eignir til sölu [annað]</t>
  </si>
  <si>
    <t>Assets held for sale [other]</t>
  </si>
  <si>
    <t>Endurtryggingaeignir</t>
  </si>
  <si>
    <t>Re-insuring assets</t>
  </si>
  <si>
    <t>Markaðsverðbréf</t>
  </si>
  <si>
    <t>Marketable securities</t>
  </si>
  <si>
    <t>Bundið fé</t>
  </si>
  <si>
    <t>Restricted cash</t>
  </si>
  <si>
    <t>Skammtímafjárfestingar</t>
  </si>
  <si>
    <t>Short term investments</t>
  </si>
  <si>
    <t>Afleiðusamningar sem hluti af veltufjármunum</t>
  </si>
  <si>
    <t>Derivative contracts as port of current assets</t>
  </si>
  <si>
    <t>Framleiðslusamningar</t>
  </si>
  <si>
    <t>Production contracts</t>
  </si>
  <si>
    <t>Veltufjármunir [annað]</t>
  </si>
  <si>
    <t>Current assets [other]</t>
  </si>
  <si>
    <t>Eignir fjármálastofnanna</t>
  </si>
  <si>
    <t>Assets - banks and financial institutions</t>
  </si>
  <si>
    <t>Útlán og kröfur á viðskiptavini</t>
  </si>
  <si>
    <t>Loans and claims - customers</t>
  </si>
  <si>
    <t>Útlán og kröfur á fjármálafyrirtæki</t>
  </si>
  <si>
    <t>Loans and claims - financial institutions</t>
  </si>
  <si>
    <t>Sjóður og innstæður í Seðlabanka</t>
  </si>
  <si>
    <t>Cash and deposits at CBI</t>
  </si>
  <si>
    <t>Cash on hand</t>
  </si>
  <si>
    <t>Markaðsskuldabréf og önnur verðbréf með föstum tekjum</t>
  </si>
  <si>
    <t>Listed bonds and other fixed income securities</t>
  </si>
  <si>
    <t>Hlutabréf og önnur verðbréf með breytilegum tekjum</t>
  </si>
  <si>
    <t>Equity and other instruments with variable income</t>
  </si>
  <si>
    <t>Fullnustueignir</t>
  </si>
  <si>
    <t>Önnur verðbréf</t>
  </si>
  <si>
    <t>Other financial instruments</t>
  </si>
  <si>
    <t>Kröfur á lánastofnanir</t>
  </si>
  <si>
    <t>Kröfur á ríkissjóð</t>
  </si>
  <si>
    <t>Rekstrarfjármunir</t>
  </si>
  <si>
    <t>Fjárfestingar í hludeildarfélögum með hlutdeildaraðferð</t>
  </si>
  <si>
    <t>Investment in associates</t>
  </si>
  <si>
    <t>Tax assets</t>
  </si>
  <si>
    <t>Fjárfestingareignir</t>
  </si>
  <si>
    <t>Finance assets</t>
  </si>
  <si>
    <t>Verðbréf notuð til áhættuvarna</t>
  </si>
  <si>
    <t>Instruments for hedging purposes</t>
  </si>
  <si>
    <t>Eignir í sölumeðferð</t>
  </si>
  <si>
    <t>Afleiðusamningar</t>
  </si>
  <si>
    <t>Derivative contracts</t>
  </si>
  <si>
    <t>Eignir tryggingafélaga</t>
  </si>
  <si>
    <t>Assets - insurance companies</t>
  </si>
  <si>
    <t>Eignir [annað]</t>
  </si>
  <si>
    <t>Assets [other]</t>
  </si>
  <si>
    <t>Eigið fé</t>
  </si>
  <si>
    <t>Hlutafé</t>
  </si>
  <si>
    <t>Share capital</t>
  </si>
  <si>
    <t>Stofnfé</t>
  </si>
  <si>
    <t>Yfirverðsreikningur</t>
  </si>
  <si>
    <t>Share premium</t>
  </si>
  <si>
    <t>Lögbundinn varasjóður</t>
  </si>
  <si>
    <t>Reserves</t>
  </si>
  <si>
    <t>Óráðstafað eigið fé</t>
  </si>
  <si>
    <t>Retained earnings</t>
  </si>
  <si>
    <t>Óskattlagt eigið fé</t>
  </si>
  <si>
    <t>Untaxed equity</t>
  </si>
  <si>
    <t>Hlutdeild minnihluta</t>
  </si>
  <si>
    <t>Non-controlling interest in equity</t>
  </si>
  <si>
    <t>Þýðingarmunur</t>
  </si>
  <si>
    <t>Translation difference</t>
  </si>
  <si>
    <t>Change in value of real estate</t>
  </si>
  <si>
    <t>Sérstakur endurmatsreikningur</t>
  </si>
  <si>
    <t>Special re-evaluation account</t>
  </si>
  <si>
    <t>Bundinn hlutdeildarreikningur</t>
  </si>
  <si>
    <t>Restricted share account</t>
  </si>
  <si>
    <t>Annað bundið eigið fé</t>
  </si>
  <si>
    <t>Other restricted equity</t>
  </si>
  <si>
    <t>Óráðstafaður hagnaður</t>
  </si>
  <si>
    <t>Undistributed profits</t>
  </si>
  <si>
    <t>Eigið fé [annað]</t>
  </si>
  <si>
    <t>Equity [other]</t>
  </si>
  <si>
    <t>Skuldir</t>
  </si>
  <si>
    <t>Langtímaskuldir</t>
  </si>
  <si>
    <t>Non-current liabilities</t>
  </si>
  <si>
    <t>Vaxtaberandi langtímaskuldir</t>
  </si>
  <si>
    <t>Interest bearing loans and borrowings</t>
  </si>
  <si>
    <t>Víkjandi lán</t>
  </si>
  <si>
    <t>Subordinated liabilities</t>
  </si>
  <si>
    <t>Hvatar af langtímaleigusamningum</t>
  </si>
  <si>
    <t>Incentives from operating leases</t>
  </si>
  <si>
    <t>Leigusamningar - skuldbindingar</t>
  </si>
  <si>
    <t>Lease liabilities non-current</t>
  </si>
  <si>
    <t>Langtíma viðskiptaskuldir</t>
  </si>
  <si>
    <t>Long-term payables</t>
  </si>
  <si>
    <t>Langtímaskuldir við tengd félög</t>
  </si>
  <si>
    <t>Long term debt to related parties</t>
  </si>
  <si>
    <t>Skuldbindingar</t>
  </si>
  <si>
    <t>Commitments</t>
  </si>
  <si>
    <t>Tekjuskattsskuldbinding</t>
  </si>
  <si>
    <t>Deferred tax liability</t>
  </si>
  <si>
    <t>Lífeyrisskuldbinding</t>
  </si>
  <si>
    <t>Pension commitments</t>
  </si>
  <si>
    <t>Leiguskuldbindingar - langtíma</t>
  </si>
  <si>
    <t>Rental commitments - long term</t>
  </si>
  <si>
    <t>Skuldbindingar [annað]</t>
  </si>
  <si>
    <t>Commitments [other]</t>
  </si>
  <si>
    <t>Afleiðusamningar og skortstöður</t>
  </si>
  <si>
    <t>Derivatives and short positions</t>
  </si>
  <si>
    <t>Skortstöður í verðbréfum</t>
  </si>
  <si>
    <t>Short positions in financial instruments</t>
  </si>
  <si>
    <t>Skortstöður í verðbréfum til áhættuvarna</t>
  </si>
  <si>
    <t>Short positions for hedging</t>
  </si>
  <si>
    <t>Skuldbindingar til starfsmann</t>
  </si>
  <si>
    <t>Employee benefits</t>
  </si>
  <si>
    <t>Langtíma provisions</t>
  </si>
  <si>
    <t>Long term provisions</t>
  </si>
  <si>
    <t>Skuldir vegna fjárfestingafasteigna</t>
  </si>
  <si>
    <t>Debt related to real estate investments</t>
  </si>
  <si>
    <t>Fyrirfram innheimtar tekjur - langtíma</t>
  </si>
  <si>
    <t>Deferred income - long term</t>
  </si>
  <si>
    <t>Aðlögun</t>
  </si>
  <si>
    <t>Provisions</t>
  </si>
  <si>
    <t>Langtímaskuldir [annað]</t>
  </si>
  <si>
    <t>Non-current liabilities [other]</t>
  </si>
  <si>
    <t>Skammtímaskuldir</t>
  </si>
  <si>
    <t>Current liabilities</t>
  </si>
  <si>
    <t>Vaxtaberandi skammtímaskuldir</t>
  </si>
  <si>
    <t>Næsta ár afborganir langtímaskulda</t>
  </si>
  <si>
    <t>Current year payment of long term debt</t>
  </si>
  <si>
    <t>Vaxtaberandi skammtímaskuldir [annað]</t>
  </si>
  <si>
    <t>Interest bearing loans and borrowings [other]</t>
  </si>
  <si>
    <t>Viðskiptaskuldir</t>
  </si>
  <si>
    <t>Trade and other payables</t>
  </si>
  <si>
    <t>Operating lease liabilities - current</t>
  </si>
  <si>
    <t>Skattar þessa árs</t>
  </si>
  <si>
    <t>Current tax liabilities</t>
  </si>
  <si>
    <t>Leiguskuldbindingar - skammtíma</t>
  </si>
  <si>
    <t>Rental commitments - short term</t>
  </si>
  <si>
    <t>Jöfnunarreikningur</t>
  </si>
  <si>
    <t>Skammtímaskuldir við tengda aðila</t>
  </si>
  <si>
    <t>Short term debt to related parties</t>
  </si>
  <si>
    <t>Vátryggingaskuld</t>
  </si>
  <si>
    <t>Insurance debt</t>
  </si>
  <si>
    <t>Vátryggingaskuld í eigin hlut</t>
  </si>
  <si>
    <t>Insurance debt for own account</t>
  </si>
  <si>
    <t>Tjónaskuld</t>
  </si>
  <si>
    <t>Damage debt</t>
  </si>
  <si>
    <t>Iðgjaldaskuld</t>
  </si>
  <si>
    <t>Premium debt</t>
  </si>
  <si>
    <t>Áhættuálag</t>
  </si>
  <si>
    <t>Risk premium</t>
  </si>
  <si>
    <t>Hlutdeild endurtryggjenda í vátryggingaskuld</t>
  </si>
  <si>
    <t>Reinsurers part in insurance debt</t>
  </si>
  <si>
    <t>Tjónaskuld endurtryggjenda</t>
  </si>
  <si>
    <t>Damage debt - reinsurers</t>
  </si>
  <si>
    <t>Iðgjaldaskuld endurtryggjenda</t>
  </si>
  <si>
    <t>Premium debt - reinsurers</t>
  </si>
  <si>
    <t>Líftryggingaskuld með fjárfestingaáhættu líftryggingataka</t>
  </si>
  <si>
    <t>Life insurance liability held by insurance holder</t>
  </si>
  <si>
    <t>Innlán</t>
  </si>
  <si>
    <t>Deposits</t>
  </si>
  <si>
    <t>Innlán viðskiptavina</t>
  </si>
  <si>
    <t>Client deposits</t>
  </si>
  <si>
    <t>Innlán Seðlabanka íslands</t>
  </si>
  <si>
    <t>Central bank deposits</t>
  </si>
  <si>
    <t>Innlán lánastofnana</t>
  </si>
  <si>
    <t>Credit institutions deposits</t>
  </si>
  <si>
    <t>Launaskuld og tengdur kostnaður</t>
  </si>
  <si>
    <t>Accrued salaries and related expenses</t>
  </si>
  <si>
    <t>Skuldir vegna eigna sem haldið er til sölu</t>
  </si>
  <si>
    <t>Debts related to assets held for sale</t>
  </si>
  <si>
    <t>Skuldir vegna eigna til sölu - vaxtaberandi skuldir</t>
  </si>
  <si>
    <t>Debts related to assets held for sale - loans and borrowings</t>
  </si>
  <si>
    <t>Skuldir vegna eigna til sölu - Leiguskuldir</t>
  </si>
  <si>
    <t>Debts related to assets held for sale - Lease liabilities</t>
  </si>
  <si>
    <t>Skuldir vegna eigna sem haldið er til sölu [annað]</t>
  </si>
  <si>
    <t>Debts related to assets held for sale [other]</t>
  </si>
  <si>
    <t>Fyrirfram innheimtar tekjur - skammtíma</t>
  </si>
  <si>
    <t>Deferred income - short term</t>
  </si>
  <si>
    <t>Skammtímaskuldir við hið opinbera</t>
  </si>
  <si>
    <t>Short term debt to government</t>
  </si>
  <si>
    <t>Ógreiddur úthlutaður arður</t>
  </si>
  <si>
    <t>Dividend to be paid</t>
  </si>
  <si>
    <t>Ógreitt kaupverð fjárfestingareigna</t>
  </si>
  <si>
    <t>Unpaid purchase price of investments</t>
  </si>
  <si>
    <t>Skammtímaskuldir [annað]</t>
  </si>
  <si>
    <t>Current liabilities [other]</t>
  </si>
  <si>
    <t>Skuldir fjármálastofnanna</t>
  </si>
  <si>
    <t>Bank and financial institution liabilities</t>
  </si>
  <si>
    <t>Innlán frá viðskiptavinum</t>
  </si>
  <si>
    <t>Deposits - customers</t>
  </si>
  <si>
    <t>Veðtryggð skuldabréf</t>
  </si>
  <si>
    <t>Collateralized bonds</t>
  </si>
  <si>
    <t>Skuldir við fjármálafyrirtæki og Seðlabanka</t>
  </si>
  <si>
    <t>Financial institution and CB debt</t>
  </si>
  <si>
    <t>Víkjandi skuldabréf</t>
  </si>
  <si>
    <t>Subordinated debt</t>
  </si>
  <si>
    <t>Lántaka</t>
  </si>
  <si>
    <t>Issued bonds</t>
  </si>
  <si>
    <t>Skilyrt skuldabréf</t>
  </si>
  <si>
    <t>Conditional bonds</t>
  </si>
  <si>
    <t>Derivative contracts and short positions</t>
  </si>
  <si>
    <t>Skattskuld</t>
  </si>
  <si>
    <t>Tax liabilities</t>
  </si>
  <si>
    <t>Aðrar skuldir</t>
  </si>
  <si>
    <t>Other debt</t>
  </si>
  <si>
    <t>Skuldir vegna eigna í sölumeðferð</t>
  </si>
  <si>
    <t>Debt related to assets held for sale</t>
  </si>
  <si>
    <t>Skuldir [annað]</t>
  </si>
  <si>
    <t>Liabilities [other]</t>
  </si>
  <si>
    <t>Sjóðstreymi</t>
  </si>
  <si>
    <t>Handbært fé frá rekstri</t>
  </si>
  <si>
    <t>Cash flows from operating activities</t>
  </si>
  <si>
    <t>Rekstrarliðir sem hafa ekki áhrif á fjárstreymi</t>
  </si>
  <si>
    <t>Adjustments from operations to net cash provided by operating activities</t>
  </si>
  <si>
    <t>Hagnaður (tap) ársins</t>
  </si>
  <si>
    <t>Profit (loss) for the year</t>
  </si>
  <si>
    <t>Rekstrarhagnaður ársins</t>
  </si>
  <si>
    <t>Operating profit for the year</t>
  </si>
  <si>
    <t>Söluhagnaður eigna</t>
  </si>
  <si>
    <t>Gain on sale of assets</t>
  </si>
  <si>
    <t>Lífrænar eignir, breyting</t>
  </si>
  <si>
    <t>Biological assets, change</t>
  </si>
  <si>
    <t>Quota amortization</t>
  </si>
  <si>
    <t>Hvati vegna leigusamninga</t>
  </si>
  <si>
    <t>Incentives from operating lease</t>
  </si>
  <si>
    <t>Verðbætur og gengismunur</t>
  </si>
  <si>
    <t>Indexation and exchange rate difference</t>
  </si>
  <si>
    <t>Verðbætur og gengismunur, eigin fyrirtæki</t>
  </si>
  <si>
    <t>Indexation and exchange rate difference, own companies</t>
  </si>
  <si>
    <t>Lífeyrisskuldbindingar, breyting</t>
  </si>
  <si>
    <t>Pension liabilites, change</t>
  </si>
  <si>
    <t>Heiti liðar</t>
  </si>
  <si>
    <t>Share based expense</t>
  </si>
  <si>
    <t>Fjármunatekjur í rekstri</t>
  </si>
  <si>
    <t>Investment income from operations</t>
  </si>
  <si>
    <t>Fjármagnsgjöld í rekstri</t>
  </si>
  <si>
    <t>Investment expenses in operations</t>
  </si>
  <si>
    <t>Gangvirðisbreyting fjáreigna</t>
  </si>
  <si>
    <t>Fyrirfram innheimtar tekjur</t>
  </si>
  <si>
    <t>Pre collected income</t>
  </si>
  <si>
    <t>Depreciation and amortisation</t>
  </si>
  <si>
    <t>Virðisrýrnun rekstrarfjármuna</t>
  </si>
  <si>
    <t>Virðisrýrnun</t>
  </si>
  <si>
    <t>Amortization</t>
  </si>
  <si>
    <t>Hreinn fjármagnskostnaður</t>
  </si>
  <si>
    <t>Net finance exp(s)</t>
  </si>
  <si>
    <t>Hlutdeild í hagnaði hlutdeildarfélaga</t>
  </si>
  <si>
    <t>Breytingar á langtímakröfum</t>
  </si>
  <si>
    <t>Changes in non-current receivables</t>
  </si>
  <si>
    <t>Rekstrarliðir sem hafa ekki áhrif á fjárstreymi [annað]</t>
  </si>
  <si>
    <t>Adjustments from operations to net cash provided by operating activities [other]</t>
  </si>
  <si>
    <t>Breyting á rekstrartengdum eignum og skuldum</t>
  </si>
  <si>
    <t>Changes in working capital</t>
  </si>
  <si>
    <t>Breyting á rekstrartengdum eignum</t>
  </si>
  <si>
    <t>Change in current assets</t>
  </si>
  <si>
    <t>Birgðabreyting</t>
  </si>
  <si>
    <t>Change in inventory</t>
  </si>
  <si>
    <t>Viðskiptakröfur og aðrar skammtímakröfur, breyting</t>
  </si>
  <si>
    <t>Change in trade and other receivables</t>
  </si>
  <si>
    <t>Outstanding revenues</t>
  </si>
  <si>
    <t>Endurtryggingaeignir, breyting</t>
  </si>
  <si>
    <t>Reinsurance assets, change</t>
  </si>
  <si>
    <t>Verðbréf, breyting</t>
  </si>
  <si>
    <t>Investments, change</t>
  </si>
  <si>
    <t>Breytinga á rekstrartengdum eignum</t>
  </si>
  <si>
    <t>Breyting á rekstrartengdum skuldum</t>
  </si>
  <si>
    <t>Change in current liabilities</t>
  </si>
  <si>
    <t>Viðskiptaskuldir og aðrar skammtímaskuldir, breyting</t>
  </si>
  <si>
    <t>Change in trade and other payables</t>
  </si>
  <si>
    <t>Vátryggingaskuld, breyting</t>
  </si>
  <si>
    <t>Insurance liability, change</t>
  </si>
  <si>
    <t>Skattskuldbinding, breyting</t>
  </si>
  <si>
    <t>Tax liabilities, change</t>
  </si>
  <si>
    <t>Pre-collected income</t>
  </si>
  <si>
    <t>Breytingar á provisions</t>
  </si>
  <si>
    <t>Change in provisions</t>
  </si>
  <si>
    <t>Breyting á rekstrartengdum eignum og skuldum [annað]</t>
  </si>
  <si>
    <t>Changes in working capital [other]</t>
  </si>
  <si>
    <t>Hrein fjármagnsgjöld og skattar mótteknir (greiddir)</t>
  </si>
  <si>
    <t>Interest and taxes received (paid)</t>
  </si>
  <si>
    <t>Fengnir vextir</t>
  </si>
  <si>
    <t>Interest received</t>
  </si>
  <si>
    <t>Foreign exchange gain received</t>
  </si>
  <si>
    <t>Greiddir vextir</t>
  </si>
  <si>
    <t>Interest paid</t>
  </si>
  <si>
    <t>Handbært fé frá vátryggingastarfsemi</t>
  </si>
  <si>
    <t>Net cash from insurance business</t>
  </si>
  <si>
    <t>Iðgjöld, móttekin</t>
  </si>
  <si>
    <t>Premium, received</t>
  </si>
  <si>
    <t>Tjón, greidd</t>
  </si>
  <si>
    <t>Claims, paid</t>
  </si>
  <si>
    <t>Rekstrarkostnaður, greiddur</t>
  </si>
  <si>
    <t>Operating expenses, paid</t>
  </si>
  <si>
    <t>Handbært fé frá fjárfestingastarfsemi</t>
  </si>
  <si>
    <t>Net cash from investing activies</t>
  </si>
  <si>
    <t>Fjármunatekjur, innborgaðar</t>
  </si>
  <si>
    <t>Finance income, received</t>
  </si>
  <si>
    <t>Fjármagnsgjöld, greidd</t>
  </si>
  <si>
    <t>Finance expenses, paid</t>
  </si>
  <si>
    <t>Fjárfestingatekjur, innborgaðar</t>
  </si>
  <si>
    <t>Investing income, received</t>
  </si>
  <si>
    <t>Tekjur af fjárfestingafasteignum, innborgaðar</t>
  </si>
  <si>
    <t>Income from real esate investments, received</t>
  </si>
  <si>
    <t>Greiddir skattar</t>
  </si>
  <si>
    <t>Taxes paid</t>
  </si>
  <si>
    <t>Handbært fé frá rekstri [annað]</t>
  </si>
  <si>
    <t>Cash flows from operating activities [other]</t>
  </si>
  <si>
    <t>Fjárfestingarhreyfingar</t>
  </si>
  <si>
    <t>Cash flows (to) from investing activities</t>
  </si>
  <si>
    <t>Fjárfesting í óefnislegum eignum</t>
  </si>
  <si>
    <t>Acquisition of intangible assets</t>
  </si>
  <si>
    <t>Kaup á fasteignum</t>
  </si>
  <si>
    <t>Purchase of real estate</t>
  </si>
  <si>
    <t>Fjárfesting í endurbótum á fjárfestingareignum</t>
  </si>
  <si>
    <t>Investment in fixing up real estate</t>
  </si>
  <si>
    <t>Fjárfesting í eignum til eigin nota</t>
  </si>
  <si>
    <t>Investment in assets for own use</t>
  </si>
  <si>
    <t>Kaup á rekstrartengdum eignum</t>
  </si>
  <si>
    <t>Purchase of operating assets</t>
  </si>
  <si>
    <t>Aflstöðvar í rekstri</t>
  </si>
  <si>
    <t>Powerplants in operation</t>
  </si>
  <si>
    <t>Aflstöðvar í byggingu</t>
  </si>
  <si>
    <t>Powerplants under construction</t>
  </si>
  <si>
    <t>Fjárfesting í flutningsvirkjum</t>
  </si>
  <si>
    <t>Investment in electric transmission grid</t>
  </si>
  <si>
    <t>Yfirtöku- og gatnagerðargjöld og söluverð íbúða</t>
  </si>
  <si>
    <t>Road construction fees and building permits</t>
  </si>
  <si>
    <t>Sala á rekstrartengdum eignum</t>
  </si>
  <si>
    <t>Proceeds from the sale of operating assets</t>
  </si>
  <si>
    <t>Endurgreiðsla frá skyldum aðilum</t>
  </si>
  <si>
    <t>Repayment from associates</t>
  </si>
  <si>
    <t>Breyting á langtímakröfum</t>
  </si>
  <si>
    <t>Change in long term receivables</t>
  </si>
  <si>
    <t>Breyting á bundnum innlánum</t>
  </si>
  <si>
    <t>Change in restricted deposits</t>
  </si>
  <si>
    <t>Breyting á útlánum</t>
  </si>
  <si>
    <t>Change in loans</t>
  </si>
  <si>
    <t>Breyting í verðbréfum</t>
  </si>
  <si>
    <t>Change in securities</t>
  </si>
  <si>
    <t>Fjárfesting í dótturfélagi</t>
  </si>
  <si>
    <t>Investment in subsidiary</t>
  </si>
  <si>
    <t>Sala (kaup) á hlutum í öðrum félögum</t>
  </si>
  <si>
    <t>Proceeds from the sale (cost of buying) of shares in other companies</t>
  </si>
  <si>
    <t>Yfirtekið handbært fé dótturfélaga</t>
  </si>
  <si>
    <t>Operating cash taken over</t>
  </si>
  <si>
    <t>Business combinations</t>
  </si>
  <si>
    <t>Fjárfestingarhreyfingar [annað]</t>
  </si>
  <si>
    <t>Cash flows (to) from investing activities [other]</t>
  </si>
  <si>
    <t>Fjármögnunarhreyfingar</t>
  </si>
  <si>
    <t>Cash flows to financing activities</t>
  </si>
  <si>
    <t>Fengin lán</t>
  </si>
  <si>
    <t>Proceeds from borrowings</t>
  </si>
  <si>
    <t>Endurgreiðsla lána</t>
  </si>
  <si>
    <t>Repayment of borrowings</t>
  </si>
  <si>
    <t>Arðgreiðslur</t>
  </si>
  <si>
    <t>Dividends paid</t>
  </si>
  <si>
    <t>Kaup á eigin bréfum</t>
  </si>
  <si>
    <t>Buying of own shares</t>
  </si>
  <si>
    <t>Sala á eigin bréfum</t>
  </si>
  <si>
    <t>Sale of treasury shares</t>
  </si>
  <si>
    <t>Breyting á skammtímalánum</t>
  </si>
  <si>
    <t>Short term borrowings, decrease</t>
  </si>
  <si>
    <t>Gjaldmiðlaskipasamningar</t>
  </si>
  <si>
    <t>Currency swap contracts</t>
  </si>
  <si>
    <t>Eigin fyrirtæki, breyting</t>
  </si>
  <si>
    <t>Loans to related parties</t>
  </si>
  <si>
    <t>Staða við tengd félög, breyting</t>
  </si>
  <si>
    <t>Related company accounts, change</t>
  </si>
  <si>
    <t>Innborgað nýtt hlutafé</t>
  </si>
  <si>
    <t>Issuing of new equity</t>
  </si>
  <si>
    <t>Arður til minnihluta</t>
  </si>
  <si>
    <t>Dividend paid to non-controlling interest and other charges</t>
  </si>
  <si>
    <t>Innborgað nýtt hlutafé, minnihluti</t>
  </si>
  <si>
    <t>Issuing of new equity, minority</t>
  </si>
  <si>
    <t>Lækkun hlutafjár</t>
  </si>
  <si>
    <t>Reduction in equity</t>
  </si>
  <si>
    <t>Leiguskuldbindingar</t>
  </si>
  <si>
    <t>Rental commitments</t>
  </si>
  <si>
    <t>Fjármögnunarhreyfingar [annað]</t>
  </si>
  <si>
    <t>Cash flows to financing activities [other]</t>
  </si>
  <si>
    <t>Áhrif gengisbreytinga á handbært fé</t>
  </si>
  <si>
    <t>Exchange (loss) gain on net cash</t>
  </si>
  <si>
    <t>Yfirtekið handbært fé</t>
  </si>
  <si>
    <t>Overtaken cash and cash equivalents</t>
  </si>
  <si>
    <t>Handbært fé í ársbyrjun</t>
  </si>
  <si>
    <t>Cash and cash equivalents at beginning of year</t>
  </si>
  <si>
    <t>Sjóðstreymi [annað]</t>
  </si>
  <si>
    <t>Cash flows [other]</t>
  </si>
  <si>
    <t>All income</t>
  </si>
  <si>
    <t>Rekstrargjöld án afskrifta</t>
  </si>
  <si>
    <t>Operating expenses less depreciation</t>
  </si>
  <si>
    <t>Rekstrargjöld með afskriftum</t>
  </si>
  <si>
    <t>Operating expenses with depreciation</t>
  </si>
  <si>
    <t>Framlegð</t>
  </si>
  <si>
    <t>EBITDAR</t>
  </si>
  <si>
    <t>Fjármagnsliðir og aðrir liðir</t>
  </si>
  <si>
    <t>Finance income and expenses and other matters</t>
  </si>
  <si>
    <t>EBT</t>
  </si>
  <si>
    <t>Afkoma</t>
  </si>
  <si>
    <t>Earnings</t>
  </si>
  <si>
    <t>EBITDA hlutfall</t>
  </si>
  <si>
    <t>EBITDAR hlutfall</t>
  </si>
  <si>
    <t>EBITDAR ratio</t>
  </si>
  <si>
    <t>Vaxtaþekja: EBIT/Fj.gjöld</t>
  </si>
  <si>
    <t>Interest coverage ratio</t>
  </si>
  <si>
    <t>Fjárfesting</t>
  </si>
  <si>
    <t>Capital expenditures</t>
  </si>
  <si>
    <t>Eigið fé meirihluta eigenda</t>
  </si>
  <si>
    <t>Equity belonging to majority</t>
  </si>
  <si>
    <t>Langtímaskuldir án skuldbindinga</t>
  </si>
  <si>
    <t>Non-current liabilities without commitments</t>
  </si>
  <si>
    <t>Vaxtaberandi skuldir</t>
  </si>
  <si>
    <t>Interest bearing debt</t>
  </si>
  <si>
    <t>Eiginfjárhlutfall</t>
  </si>
  <si>
    <t>Hagnaður á hlut</t>
  </si>
  <si>
    <t>Earnings per share</t>
  </si>
  <si>
    <t>Nettó vaxtaberandi skuldir</t>
  </si>
  <si>
    <t>Net interest bearing debt</t>
  </si>
  <si>
    <t>Veltufjárhlutfall</t>
  </si>
  <si>
    <t>Current ratio</t>
  </si>
  <si>
    <t>Veltufjárhlutfall án vaxtaberandi skammtímaskulda</t>
  </si>
  <si>
    <t>Current ratio without short-term interest bearing debt</t>
  </si>
  <si>
    <t>Flutningstekjur hlutfall</t>
  </si>
  <si>
    <t>Transport revenue ratio</t>
  </si>
  <si>
    <t>Lausafjárhlutfall</t>
  </si>
  <si>
    <t>Quick ratio</t>
  </si>
  <si>
    <t>Flutningsleiðir hagnaður eða tap</t>
  </si>
  <si>
    <t>Route network profit and loss before income tax</t>
  </si>
  <si>
    <t>Ferðaþjónusta hagnaður eða tap fyrir skatt</t>
  </si>
  <si>
    <t>Tourism profit and loss before income tax</t>
  </si>
  <si>
    <t>Frjálst fjárflæði (FCF)</t>
  </si>
  <si>
    <t>Free cash flow</t>
  </si>
  <si>
    <t>Nettó vaxtaberandi skuldir / EBITDA</t>
  </si>
  <si>
    <t>Net interest bearing debt / EBITDA</t>
  </si>
  <si>
    <t>Mánaðarleg brennsla</t>
  </si>
  <si>
    <t>Monthly burn rate</t>
  </si>
  <si>
    <t>Flugbraut í mánuðum</t>
  </si>
  <si>
    <t>Runway in months</t>
  </si>
  <si>
    <t>Fjöldi starfsmanna</t>
  </si>
  <si>
    <t>Number of employees</t>
  </si>
  <si>
    <t>Kostnaður á starfsmann</t>
  </si>
  <si>
    <t>Cost per employee</t>
  </si>
  <si>
    <t>Tjónahlutfall</t>
  </si>
  <si>
    <t>Claims ratio</t>
  </si>
  <si>
    <t>Kostnaðarhlutfall tryggingastarfsemi</t>
  </si>
  <si>
    <t>Operating cost ratio - insurance</t>
  </si>
  <si>
    <t>Endurtryggingarhlutfall</t>
  </si>
  <si>
    <t>Re-insurance ratio</t>
  </si>
  <si>
    <t>Hreinar leigutekjur</t>
  </si>
  <si>
    <t>Net rental income</t>
  </si>
  <si>
    <t>Eigið fé og skuldir</t>
  </si>
  <si>
    <t>Equity and liabilities</t>
  </si>
  <si>
    <t>Innra virði hlutafjár</t>
  </si>
  <si>
    <t>Intrinsic value of share capital</t>
  </si>
  <si>
    <t>Virðisútleiguhlutfall</t>
  </si>
  <si>
    <t>Rent value ratio</t>
  </si>
  <si>
    <t>Virðisútleiguhlutfall án þróunareigna</t>
  </si>
  <si>
    <t>Rent to value ratio w/o assets under development</t>
  </si>
  <si>
    <t>NOI hlutfall</t>
  </si>
  <si>
    <t>NOI</t>
  </si>
  <si>
    <t>Stjórnunarkostnaðarhlutfall af leigutekjum</t>
  </si>
  <si>
    <t>Administrative cost ratio of rental income</t>
  </si>
  <si>
    <t>Stjórnunarkostnaðarhlutfall af fjárfestingareignum</t>
  </si>
  <si>
    <t>Administrative cost ratio of real estate assets</t>
  </si>
  <si>
    <t>Vogunarhlutfall</t>
  </si>
  <si>
    <t>Leverage ratio</t>
  </si>
  <si>
    <t>Almennt eigið fé þáttar 1 (CET1)</t>
  </si>
  <si>
    <t>CET1</t>
  </si>
  <si>
    <t>Tier 1 capital</t>
  </si>
  <si>
    <t>Tier 2 capital</t>
  </si>
  <si>
    <t>Eiginfjárgrunnur</t>
  </si>
  <si>
    <t>Áhættugrunnur</t>
  </si>
  <si>
    <t>Útlánaáhætta</t>
  </si>
  <si>
    <t>Credit risk</t>
  </si>
  <si>
    <t>Markaðsáhætta</t>
  </si>
  <si>
    <t>Market risk</t>
  </si>
  <si>
    <t>Rekstraráhætta</t>
  </si>
  <si>
    <t>Operational risk</t>
  </si>
  <si>
    <t>CAD hlutfall</t>
  </si>
  <si>
    <t>CAD ratio</t>
  </si>
  <si>
    <t>Veltufé frá rekstri</t>
  </si>
  <si>
    <t>Handbært fé fyrir vexti og tekjuskatt</t>
  </si>
  <si>
    <t>Operating cash before interest and taxes</t>
  </si>
  <si>
    <t>Breyting á handbæru fé</t>
  </si>
  <si>
    <t>Change in cash</t>
  </si>
  <si>
    <t>Handbært fé í lok árs</t>
  </si>
  <si>
    <t>Cash at the End of the Period</t>
  </si>
  <si>
    <t>ES-E</t>
  </si>
  <si>
    <t>EL-A</t>
  </si>
  <si>
    <t>Kaup á rekstrartengdum eignum í smíðum</t>
  </si>
  <si>
    <t>Investment in operating assets being built</t>
  </si>
  <si>
    <t>CashFlow</t>
  </si>
  <si>
    <t>Y</t>
  </si>
  <si>
    <t>EV/EBIDTA</t>
  </si>
  <si>
    <t>EV/EBIT</t>
  </si>
  <si>
    <t>P/B</t>
  </si>
  <si>
    <t>P/E</t>
  </si>
  <si>
    <t>ROE%</t>
  </si>
  <si>
    <t>Ref.date</t>
  </si>
  <si>
    <t>6M</t>
  </si>
  <si>
    <t>9M</t>
  </si>
  <si>
    <t>All Questor Keys</t>
  </si>
  <si>
    <t>Key figures</t>
  </si>
  <si>
    <t xml:space="preserve">         KODIAK Excel</t>
  </si>
  <si>
    <t>Financial report</t>
  </si>
  <si>
    <t>TTM</t>
  </si>
  <si>
    <t>Revenue</t>
  </si>
  <si>
    <t>EBIDTA</t>
  </si>
  <si>
    <t>CFFA</t>
  </si>
  <si>
    <t>Industry</t>
  </si>
  <si>
    <t>MarketCapFXD</t>
  </si>
  <si>
    <t>Bankar</t>
  </si>
  <si>
    <t>EBIDTA margin</t>
  </si>
  <si>
    <t>EBIT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</si>
</sst>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applyFont="1"/>
    <xf numFmtId="0" fontId="1" fillId="0" borderId="1" xfId="0" applyFont="1" applyBorder="1"/>
    <xf numFmtId="0" fontId="6" fillId="2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4" fontId="0" fillId="0" borderId="0" xfId="0" applyNumberFormat="1"/>
    <xf numFmtId="0" fontId="0" fillId="0" borderId="0" xfId="0" applyNumberFormat="1"/>
    <xf numFmtId="0" fontId="0" fillId="0" borderId="2" xfId="0" applyBorder="1"/>
    <xf numFmtId="41" fontId="0" fillId="0" borderId="0" xfId="2" applyFont="1"/>
    <xf numFmtId="0" fontId="6" fillId="2" borderId="1" xfId="0" applyFont="1" applyFill="1" applyBorder="1" applyAlignme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14" fontId="0" fillId="0" borderId="0" xfId="0" applyNumberFormat="1" applyFont="1" applyAlignment="1">
      <alignment horizontal="right"/>
    </xf>
    <xf numFmtId="14" fontId="0" fillId="0" borderId="0" xfId="0" applyNumberFormat="1" applyFont="1"/>
    <xf numFmtId="164" fontId="0" fillId="0" borderId="0" xfId="0" applyNumberFormat="1" applyFont="1"/>
    <xf numFmtId="0" fontId="0" fillId="0" borderId="0" xfId="0" applyNumberFormat="1" applyFont="1"/>
    <xf numFmtId="0" fontId="7" fillId="0" borderId="0" xfId="0" applyFont="1"/>
    <xf numFmtId="22" fontId="0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3" fontId="0" fillId="0" borderId="0" xfId="2" applyNumberFormat="1" applyFont="1"/>
    <xf numFmtId="3" fontId="0" fillId="0" borderId="0" xfId="0" applyNumberFormat="1"/>
    <xf numFmtId="3" fontId="0" fillId="0" borderId="2" xfId="2" applyNumberFormat="1" applyFont="1" applyBorder="1"/>
    <xf numFmtId="3" fontId="0" fillId="0" borderId="2" xfId="0" applyNumberFormat="1" applyBorder="1"/>
    <xf numFmtId="41" fontId="0" fillId="0" borderId="0" xfId="2" applyFont="1" applyBorder="1"/>
    <xf numFmtId="0" fontId="1" fillId="0" borderId="2" xfId="0" applyFont="1" applyBorder="1" applyAlignment="1"/>
    <xf numFmtId="0" fontId="1" fillId="0" borderId="0" xfId="0" applyFont="1" applyBorder="1" applyAlignment="1"/>
    <xf numFmtId="41" fontId="0" fillId="0" borderId="2" xfId="2" applyFont="1" applyBorder="1"/>
    <xf numFmtId="165" fontId="0" fillId="0" borderId="0" xfId="1" applyNumberFormat="1" applyFont="1"/>
    <xf numFmtId="165" fontId="0" fillId="0" borderId="2" xfId="1" applyNumberFormat="1" applyFont="1" applyBorder="1"/>
    <xf numFmtId="0" fontId="0" fillId="0" borderId="0" xfId="0" applyBorder="1" applyAlignment="1"/>
    <xf numFmtId="0" fontId="1" fillId="3" borderId="2" xfId="0" applyFont="1" applyFill="1" applyBorder="1" applyAlignment="1"/>
    <xf numFmtId="0" fontId="1" fillId="0" borderId="2" xfId="0" applyFont="1" applyFill="1" applyBorder="1" applyAlignment="1"/>
    <xf numFmtId="0" fontId="6" fillId="0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000" b="1"/>
              <a:t>All Income and</a:t>
            </a:r>
            <a:r>
              <a:rPr lang="is-IS" sz="1000" b="1" baseline="0"/>
              <a:t> Change</a:t>
            </a:r>
            <a:endParaRPr lang="is-IS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 figures'!$C$37</c:f>
              <c:strCache>
                <c:ptCount val="1"/>
                <c:pt idx="0">
                  <c:v>All income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'Key figures'!$D$29:$J$30</c:f>
              <c:multiLvlStrCache>
                <c:ptCount val="7"/>
                <c:lvl>
                  <c:pt idx="0">
                    <c:v>Y</c:v>
                  </c:pt>
                  <c:pt idx="1">
                    <c:v>Y</c:v>
                  </c:pt>
                  <c:pt idx="2">
                    <c:v>Y</c:v>
                  </c:pt>
                  <c:pt idx="3">
                    <c:v>Y</c:v>
                  </c:pt>
                  <c:pt idx="4">
                    <c:v>Y</c:v>
                  </c:pt>
                  <c:pt idx="5">
                    <c:v>Y</c:v>
                  </c:pt>
                  <c:pt idx="6">
                    <c:v>Y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</c:lvl>
              </c:multiLvlStrCache>
            </c:multiLvlStrRef>
          </c:cat>
          <c:val>
            <c:numRef>
              <c:f>'Key figures'!$D$37:$J$37</c:f>
              <c:numCache>
                <c:formatCode>_(* #,##0_);_(* \(#,##0\);_(* "-"_);_(@_)</c:formatCode>
                <c:ptCount val="7"/>
                <c:pt idx="0">
                  <c:v>712579000</c:v>
                </c:pt>
                <c:pt idx="1">
                  <c:v>818602000</c:v>
                </c:pt>
                <c:pt idx="2">
                  <c:v>969896000</c:v>
                </c:pt>
                <c:pt idx="3">
                  <c:v>1038200000</c:v>
                </c:pt>
                <c:pt idx="4">
                  <c:v>1197900000</c:v>
                </c:pt>
                <c:pt idx="5">
                  <c:v>1283700000</c:v>
                </c:pt>
                <c:pt idx="6">
                  <c:v>1237800000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E80-943B-70C2C4FA3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86936"/>
        <c:axId val="526287264"/>
      </c:barChart>
      <c:lineChart>
        <c:grouping val="standard"/>
        <c:varyColors val="0"/>
        <c:ser>
          <c:idx val="1"/>
          <c:order val="1"/>
          <c:tx>
            <c:strRef>
              <c:f>'Key figures'!$C$38</c:f>
              <c:strCache>
                <c:ptCount val="1"/>
                <c:pt idx="0">
                  <c:v>Change from previous year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'Key figures'!$D$29:$J$30</c:f>
              <c:multiLvlStrCache>
                <c:ptCount val="7"/>
                <c:lvl>
                  <c:pt idx="0">
                    <c:v>Y</c:v>
                  </c:pt>
                  <c:pt idx="1">
                    <c:v>Y</c:v>
                  </c:pt>
                  <c:pt idx="2">
                    <c:v>Y</c:v>
                  </c:pt>
                  <c:pt idx="3">
                    <c:v>Y</c:v>
                  </c:pt>
                  <c:pt idx="4">
                    <c:v>Y</c:v>
                  </c:pt>
                  <c:pt idx="5">
                    <c:v>Y</c:v>
                  </c:pt>
                  <c:pt idx="6">
                    <c:v>Y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</c:lvl>
              </c:multiLvlStrCache>
            </c:multiLvlStrRef>
          </c:cat>
          <c:val>
            <c:numRef>
              <c:f>'Key figures'!$D$38:$J$38</c:f>
              <c:numCache>
                <c:formatCode>_(* #,##0_);_(* \(#,##0\);_(* "-"_);_(@_)</c:formatCode>
                <c:ptCount val="7"/>
                <c:pt idx="1">
                  <c:v>0.14878771336230789</c:v>
                </c:pt>
                <c:pt idx="2">
                  <c:v>0.18481997356468716</c:v>
                </c:pt>
                <c:pt idx="3">
                  <c:v>7.0424045464668295E-2</c:v>
                </c:pt>
                <c:pt idx="4">
                  <c:v>0.15382392602581385</c:v>
                </c:pt>
                <c:pt idx="5">
                  <c:v>7.1625344352617137E-2</c:v>
                </c:pt>
                <c:pt idx="6">
                  <c:v>-3.5756017761159109E-2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4-4E80-943B-70C2C4FA3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90040"/>
        <c:axId val="519886432"/>
      </c:lineChart>
      <c:catAx>
        <c:axId val="52628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6287264"/>
        <c:crosses val="autoZero"/>
        <c:auto val="1"/>
        <c:lblAlgn val="ctr"/>
        <c:lblOffset val="100"/>
        <c:noMultiLvlLbl val="0"/>
      </c:catAx>
      <c:valAx>
        <c:axId val="5262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6286936"/>
        <c:crosses val="autoZero"/>
        <c:crossBetween val="between"/>
      </c:valAx>
      <c:valAx>
        <c:axId val="51988643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19890040"/>
        <c:crosses val="max"/>
        <c:crossBetween val="between"/>
      </c:valAx>
      <c:catAx>
        <c:axId val="51989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88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000" b="1" baseline="0"/>
              <a:t>EBIDTA and Change</a:t>
            </a:r>
            <a:endParaRPr lang="is-IS" sz="1000" b="1"/>
          </a:p>
        </c:rich>
      </c:tx>
      <c:layout>
        <c:manualLayout>
          <c:xMode val="edge"/>
          <c:yMode val="edge"/>
          <c:x val="0.41041910501208989"/>
          <c:y val="2.9962477274093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 figures'!$C$44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'Key figures'!$D$29:$J$30</c:f>
              <c:multiLvlStrCache>
                <c:ptCount val="7"/>
                <c:lvl>
                  <c:pt idx="0">
                    <c:v>Y</c:v>
                  </c:pt>
                  <c:pt idx="1">
                    <c:v>Y</c:v>
                  </c:pt>
                  <c:pt idx="2">
                    <c:v>Y</c:v>
                  </c:pt>
                  <c:pt idx="3">
                    <c:v>Y</c:v>
                  </c:pt>
                  <c:pt idx="4">
                    <c:v>Y</c:v>
                  </c:pt>
                  <c:pt idx="5">
                    <c:v>Y</c:v>
                  </c:pt>
                  <c:pt idx="6">
                    <c:v>Y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</c:lvl>
              </c:multiLvlStrCache>
            </c:multiLvlStrRef>
          </c:cat>
          <c:val>
            <c:numRef>
              <c:f>'Key figures'!$D$44:$J$44</c:f>
              <c:numCache>
                <c:formatCode>_(* #,##0_);_(* \(#,##0\);_(* "-"_);_(@_)</c:formatCode>
                <c:ptCount val="7"/>
                <c:pt idx="0">
                  <c:v>66698000</c:v>
                </c:pt>
                <c:pt idx="1">
                  <c:v>120813000</c:v>
                </c:pt>
                <c:pt idx="2">
                  <c:v>175444000</c:v>
                </c:pt>
                <c:pt idx="3">
                  <c:v>192000000</c:v>
                </c:pt>
                <c:pt idx="4">
                  <c:v>215500000</c:v>
                </c:pt>
                <c:pt idx="5">
                  <c:v>220300000</c:v>
                </c:pt>
                <c:pt idx="6">
                  <c:v>212500000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2-4774-9CAE-B881B040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86936"/>
        <c:axId val="526287264"/>
      </c:barChart>
      <c:lineChart>
        <c:grouping val="standard"/>
        <c:varyColors val="0"/>
        <c:ser>
          <c:idx val="1"/>
          <c:order val="1"/>
          <c:tx>
            <c:strRef>
              <c:f>'Key figures'!$C$45</c:f>
              <c:strCache>
                <c:ptCount val="1"/>
                <c:pt idx="0">
                  <c:v>Change from previous year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'Key figures'!$D$29:$J$30</c:f>
              <c:multiLvlStrCache>
                <c:ptCount val="7"/>
                <c:lvl>
                  <c:pt idx="0">
                    <c:v>Y</c:v>
                  </c:pt>
                  <c:pt idx="1">
                    <c:v>Y</c:v>
                  </c:pt>
                  <c:pt idx="2">
                    <c:v>Y</c:v>
                  </c:pt>
                  <c:pt idx="3">
                    <c:v>Y</c:v>
                  </c:pt>
                  <c:pt idx="4">
                    <c:v>Y</c:v>
                  </c:pt>
                  <c:pt idx="5">
                    <c:v>Y</c:v>
                  </c:pt>
                  <c:pt idx="6">
                    <c:v>Y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</c:lvl>
              </c:multiLvlStrCache>
            </c:multiLvlStrRef>
          </c:cat>
          <c:val>
            <c:numRef>
              <c:f>'Key figures'!$D$45:$J$45</c:f>
              <c:numCache>
                <c:formatCode>_(* #,##0_);_(* \(#,##0\);_(* "-"_);_(@_)</c:formatCode>
                <c:ptCount val="7"/>
                <c:pt idx="1">
                  <c:v>0.8113436684758164</c:v>
                </c:pt>
                <c:pt idx="2">
                  <c:v>0.4521947141450009</c:v>
                </c:pt>
                <c:pt idx="3">
                  <c:v>9.4366293518159727E-2</c:v>
                </c:pt>
                <c:pt idx="4">
                  <c:v>0.12239583333333326</c:v>
                </c:pt>
                <c:pt idx="5">
                  <c:v>2.2273781902552248E-2</c:v>
                </c:pt>
                <c:pt idx="6">
                  <c:v>-3.5406264185201985E-2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2-4774-9CAE-B881B040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90040"/>
        <c:axId val="519886432"/>
      </c:lineChart>
      <c:catAx>
        <c:axId val="52628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6287264"/>
        <c:crosses val="autoZero"/>
        <c:auto val="1"/>
        <c:lblAlgn val="ctr"/>
        <c:lblOffset val="100"/>
        <c:noMultiLvlLbl val="0"/>
      </c:catAx>
      <c:valAx>
        <c:axId val="5262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6286936"/>
        <c:crosses val="autoZero"/>
        <c:crossBetween val="between"/>
      </c:valAx>
      <c:valAx>
        <c:axId val="51988643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19890040"/>
        <c:crosses val="max"/>
        <c:crossBetween val="between"/>
      </c:valAx>
      <c:catAx>
        <c:axId val="51989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88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200" b="1" baseline="0">
                <a:latin typeface="+mn-lt"/>
              </a:rPr>
              <a:t>Revenue and EBIDTA margin</a:t>
            </a:r>
          </a:p>
        </c:rich>
      </c:tx>
      <c:layout>
        <c:manualLayout>
          <c:xMode val="edge"/>
          <c:yMode val="edge"/>
          <c:x val="0.43196740001408446"/>
          <c:y val="2.4339345774595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TTM!$G$12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TTM!$D$13:$D$34</c:f>
              <c:strCache>
                <c:ptCount val="22"/>
                <c:pt idx="0">
                  <c:v>ARION</c:v>
                </c:pt>
                <c:pt idx="1">
                  <c:v>BRIM</c:v>
                </c:pt>
                <c:pt idx="2">
                  <c:v>EIK</c:v>
                </c:pt>
                <c:pt idx="3">
                  <c:v>EIM</c:v>
                </c:pt>
                <c:pt idx="4">
                  <c:v>FESTI</c:v>
                </c:pt>
                <c:pt idx="5">
                  <c:v>HAGA</c:v>
                </c:pt>
                <c:pt idx="6">
                  <c:v>ICEAIR</c:v>
                </c:pt>
                <c:pt idx="7">
                  <c:v>ICESEA</c:v>
                </c:pt>
                <c:pt idx="8">
                  <c:v>ISB</c:v>
                </c:pt>
                <c:pt idx="9">
                  <c:v>KVIKA</c:v>
                </c:pt>
                <c:pt idx="10">
                  <c:v>LBANK</c:v>
                </c:pt>
                <c:pt idx="11">
                  <c:v>MAREL</c:v>
                </c:pt>
                <c:pt idx="12">
                  <c:v>ORIGO</c:v>
                </c:pt>
                <c:pt idx="13">
                  <c:v>OSSRu</c:v>
                </c:pt>
                <c:pt idx="14">
                  <c:v>REGINN</c:v>
                </c:pt>
                <c:pt idx="15">
                  <c:v>REITIR</c:v>
                </c:pt>
                <c:pt idx="16">
                  <c:v>SIMINN</c:v>
                </c:pt>
                <c:pt idx="17">
                  <c:v>SJOVA</c:v>
                </c:pt>
                <c:pt idx="18">
                  <c:v>SKEL</c:v>
                </c:pt>
                <c:pt idx="19">
                  <c:v>SVN</c:v>
                </c:pt>
                <c:pt idx="20">
                  <c:v>SYN</c:v>
                </c:pt>
                <c:pt idx="21">
                  <c:v>VIS</c:v>
                </c:pt>
              </c:strCache>
            </c:strRef>
          </c:cat>
          <c:val>
            <c:numRef>
              <c:f>TTM!$G$13:$G$34</c:f>
              <c:numCache>
                <c:formatCode>#,##0</c:formatCode>
                <c:ptCount val="22"/>
                <c:pt idx="0">
                  <c:v>57704000000</c:v>
                </c:pt>
                <c:pt idx="1">
                  <c:v>54873189000</c:v>
                </c:pt>
                <c:pt idx="2">
                  <c:v>8513000000</c:v>
                </c:pt>
                <c:pt idx="3">
                  <c:v>118132434000</c:v>
                </c:pt>
                <c:pt idx="4">
                  <c:v>97829507000</c:v>
                </c:pt>
                <c:pt idx="5">
                  <c:v>131933000000</c:v>
                </c:pt>
                <c:pt idx="6">
                  <c:v>58258414560</c:v>
                </c:pt>
                <c:pt idx="7">
                  <c:v>60740547000</c:v>
                </c:pt>
                <c:pt idx="8">
                  <c:v>49110000000</c:v>
                </c:pt>
                <c:pt idx="9">
                  <c:v>18012273000</c:v>
                </c:pt>
                <c:pt idx="10">
                  <c:v>58365000000</c:v>
                </c:pt>
                <c:pt idx="11">
                  <c:v>196494900000</c:v>
                </c:pt>
                <c:pt idx="12">
                  <c:v>17762402000</c:v>
                </c:pt>
                <c:pt idx="13">
                  <c:v>86675414080</c:v>
                </c:pt>
                <c:pt idx="14">
                  <c:v>10524000000</c:v>
                </c:pt>
                <c:pt idx="15">
                  <c:v>11233000000</c:v>
                </c:pt>
                <c:pt idx="16">
                  <c:v>27333000000</c:v>
                </c:pt>
                <c:pt idx="17">
                  <c:v>31482049000</c:v>
                </c:pt>
                <c:pt idx="18">
                  <c:v>48143000000</c:v>
                </c:pt>
                <c:pt idx="19">
                  <c:v>25837206666.880001</c:v>
                </c:pt>
                <c:pt idx="20">
                  <c:v>21235000000</c:v>
                </c:pt>
                <c:pt idx="21">
                  <c:v>31783202000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3-4731-A37C-97ACDAFD0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86936"/>
        <c:axId val="526287264"/>
      </c:barChart>
      <c:scatterChart>
        <c:scatterStyle val="lineMarker"/>
        <c:varyColors val="0"/>
        <c:ser>
          <c:idx val="1"/>
          <c:order val="1"/>
          <c:tx>
            <c:strRef>
              <c:f>TTM!$Q$12</c:f>
              <c:strCache>
                <c:ptCount val="1"/>
                <c:pt idx="0">
                  <c:v>EBIDTA margin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TTM!$D$13:$D$34</c:f>
              <c:strCache>
                <c:ptCount val="22"/>
                <c:pt idx="0">
                  <c:v>ARION</c:v>
                </c:pt>
                <c:pt idx="1">
                  <c:v>BRIM</c:v>
                </c:pt>
                <c:pt idx="2">
                  <c:v>EIK</c:v>
                </c:pt>
                <c:pt idx="3">
                  <c:v>EIM</c:v>
                </c:pt>
                <c:pt idx="4">
                  <c:v>FESTI</c:v>
                </c:pt>
                <c:pt idx="5">
                  <c:v>HAGA</c:v>
                </c:pt>
                <c:pt idx="6">
                  <c:v>ICEAIR</c:v>
                </c:pt>
                <c:pt idx="7">
                  <c:v>ICESEA</c:v>
                </c:pt>
                <c:pt idx="8">
                  <c:v>ISB</c:v>
                </c:pt>
                <c:pt idx="9">
                  <c:v>KVIKA</c:v>
                </c:pt>
                <c:pt idx="10">
                  <c:v>LBANK</c:v>
                </c:pt>
                <c:pt idx="11">
                  <c:v>MAREL</c:v>
                </c:pt>
                <c:pt idx="12">
                  <c:v>ORIGO</c:v>
                </c:pt>
                <c:pt idx="13">
                  <c:v>OSSRu</c:v>
                </c:pt>
                <c:pt idx="14">
                  <c:v>REGINN</c:v>
                </c:pt>
                <c:pt idx="15">
                  <c:v>REITIR</c:v>
                </c:pt>
                <c:pt idx="16">
                  <c:v>SIMINN</c:v>
                </c:pt>
                <c:pt idx="17">
                  <c:v>SJOVA</c:v>
                </c:pt>
                <c:pt idx="18">
                  <c:v>SKEL</c:v>
                </c:pt>
                <c:pt idx="19">
                  <c:v>SVN</c:v>
                </c:pt>
                <c:pt idx="20">
                  <c:v>SYN</c:v>
                </c:pt>
                <c:pt idx="21">
                  <c:v>VIS</c:v>
                </c:pt>
              </c:strCache>
            </c:strRef>
          </c:xVal>
          <c:yVal>
            <c:numRef>
              <c:f>TTM!$Q$13:$Q$34</c:f>
              <c:numCache>
                <c:formatCode>0.0%</c:formatCode>
                <c:ptCount val="22"/>
                <c:pt idx="0">
                  <c:v>0</c:v>
                </c:pt>
                <c:pt idx="1">
                  <c:v>0.21190933517641922</c:v>
                </c:pt>
                <c:pt idx="2">
                  <c:v>0.64560084576530008</c:v>
                </c:pt>
                <c:pt idx="3">
                  <c:v>0.10889323587457785</c:v>
                </c:pt>
                <c:pt idx="4">
                  <c:v>9.2561153354273784E-2</c:v>
                </c:pt>
                <c:pt idx="5">
                  <c:v>8.0480243760090345E-2</c:v>
                </c:pt>
                <c:pt idx="6">
                  <c:v>-0.10572958784616812</c:v>
                </c:pt>
                <c:pt idx="7">
                  <c:v>3.0087052064249602E-2</c:v>
                </c:pt>
                <c:pt idx="8">
                  <c:v>0</c:v>
                </c:pt>
                <c:pt idx="9">
                  <c:v>0.47016797935496535</c:v>
                </c:pt>
                <c:pt idx="10">
                  <c:v>0</c:v>
                </c:pt>
                <c:pt idx="11">
                  <c:v>0.15515822548066133</c:v>
                </c:pt>
                <c:pt idx="12">
                  <c:v>8.3271451687671527E-2</c:v>
                </c:pt>
                <c:pt idx="13">
                  <c:v>0.24348643527126487</c:v>
                </c:pt>
                <c:pt idx="14">
                  <c:v>0.68310528316229568</c:v>
                </c:pt>
                <c:pt idx="15">
                  <c:v>0.6390100596456868</c:v>
                </c:pt>
                <c:pt idx="16">
                  <c:v>0.40116342882230271</c:v>
                </c:pt>
                <c:pt idx="17">
                  <c:v>0.34958925322808565</c:v>
                </c:pt>
                <c:pt idx="18">
                  <c:v>6.8151133082691148E-2</c:v>
                </c:pt>
                <c:pt idx="19">
                  <c:v>0.33876728626473285</c:v>
                </c:pt>
                <c:pt idx="20">
                  <c:v>0.29145279020485049</c:v>
                </c:pt>
                <c:pt idx="21">
                  <c:v>0.27276704216271225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23-4731-A37C-97ACDAFD0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890040"/>
        <c:axId val="519886432"/>
      </c:scatterChart>
      <c:catAx>
        <c:axId val="52628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6287264"/>
        <c:crosses val="autoZero"/>
        <c:auto val="1"/>
        <c:lblAlgn val="ctr"/>
        <c:lblOffset val="100"/>
        <c:noMultiLvlLbl val="0"/>
      </c:catAx>
      <c:valAx>
        <c:axId val="5262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6286936"/>
        <c:crosses val="autoZero"/>
        <c:crossBetween val="between"/>
      </c:valAx>
      <c:valAx>
        <c:axId val="51988643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19890040"/>
        <c:crosses val="max"/>
        <c:crossBetween val="midCat"/>
      </c:valAx>
      <c:valAx>
        <c:axId val="51989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886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Industry!$I$10</c:f>
              <c:strCache>
                <c:ptCount val="1"/>
                <c:pt idx="0">
                  <c:v>MarketCapFXD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Industry!$E$11:$E$32</c:f>
              <c:strCache>
                <c:ptCount val="22"/>
                <c:pt idx="0">
                  <c:v>ARION</c:v>
                </c:pt>
                <c:pt idx="1">
                  <c:v>BRIM</c:v>
                </c:pt>
                <c:pt idx="2">
                  <c:v>EIK</c:v>
                </c:pt>
                <c:pt idx="3">
                  <c:v>EIM</c:v>
                </c:pt>
                <c:pt idx="4">
                  <c:v>FESTI</c:v>
                </c:pt>
                <c:pt idx="5">
                  <c:v>HAGA</c:v>
                </c:pt>
                <c:pt idx="6">
                  <c:v>ICEAIR</c:v>
                </c:pt>
                <c:pt idx="7">
                  <c:v>ICESEA</c:v>
                </c:pt>
                <c:pt idx="8">
                  <c:v>ISB</c:v>
                </c:pt>
                <c:pt idx="9">
                  <c:v>KVIKA</c:v>
                </c:pt>
                <c:pt idx="10">
                  <c:v>LBANK</c:v>
                </c:pt>
                <c:pt idx="11">
                  <c:v>MAREL</c:v>
                </c:pt>
                <c:pt idx="12">
                  <c:v>ORIGO</c:v>
                </c:pt>
                <c:pt idx="13">
                  <c:v>OSSRu</c:v>
                </c:pt>
                <c:pt idx="14">
                  <c:v>REGINN</c:v>
                </c:pt>
                <c:pt idx="15">
                  <c:v>REITIR</c:v>
                </c:pt>
                <c:pt idx="16">
                  <c:v>SIMINN</c:v>
                </c:pt>
                <c:pt idx="17">
                  <c:v>SJOVA</c:v>
                </c:pt>
                <c:pt idx="18">
                  <c:v>SKEL</c:v>
                </c:pt>
                <c:pt idx="19">
                  <c:v>SVN</c:v>
                </c:pt>
                <c:pt idx="20">
                  <c:v>SYN</c:v>
                </c:pt>
                <c:pt idx="21">
                  <c:v>VIS</c:v>
                </c:pt>
              </c:strCache>
            </c:strRef>
          </c:cat>
          <c:val>
            <c:numRef>
              <c:f>Industry!$I$11:$I$32</c:f>
              <c:numCache>
                <c:formatCode>_(* #,##0_);_(* \(#,##0\);_(* "-"_);_(@_)</c:formatCode>
                <c:ptCount val="22"/>
                <c:pt idx="0">
                  <c:v>272005080624</c:v>
                </c:pt>
                <c:pt idx="1">
                  <c:v>143118909580.49997</c:v>
                </c:pt>
                <c:pt idx="2">
                  <c:v>43712811968</c:v>
                </c:pt>
                <c:pt idx="3">
                  <c:v>86533135260</c:v>
                </c:pt>
                <c:pt idx="4">
                  <c:v>72074904000</c:v>
                </c:pt>
                <c:pt idx="5">
                  <c:v>79105016466</c:v>
                </c:pt>
                <c:pt idx="6">
                  <c:v>68653942926.641602</c:v>
                </c:pt>
                <c:pt idx="7">
                  <c:v>39631407576.599998</c:v>
                </c:pt>
                <c:pt idx="8">
                  <c:v>245200000000</c:v>
                </c:pt>
                <c:pt idx="9">
                  <c:v>115921352474.39999</c:v>
                </c:pt>
                <c:pt idx="10">
                  <c:v>0</c:v>
                </c:pt>
                <c:pt idx="11">
                  <c:v>607354348799.99988</c:v>
                </c:pt>
                <c:pt idx="12">
                  <c:v>28483792430</c:v>
                </c:pt>
                <c:pt idx="13">
                  <c:v>244716090625</c:v>
                </c:pt>
                <c:pt idx="14">
                  <c:v>59799388781.599998</c:v>
                </c:pt>
                <c:pt idx="15">
                  <c:v>65995207696</c:v>
                </c:pt>
                <c:pt idx="16">
                  <c:v>88513889217.600006</c:v>
                </c:pt>
                <c:pt idx="17">
                  <c:v>44691763116</c:v>
                </c:pt>
                <c:pt idx="18">
                  <c:v>28673156606.400002</c:v>
                </c:pt>
                <c:pt idx="19">
                  <c:v>165845053354.03726</c:v>
                </c:pt>
                <c:pt idx="20">
                  <c:v>19416916547</c:v>
                </c:pt>
                <c:pt idx="21">
                  <c:v>33600000000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1-4890-B5E6-92134FC5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4149456"/>
        <c:axId val="744142240"/>
      </c:barChart>
      <c:catAx>
        <c:axId val="7441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4142240"/>
        <c:crosses val="autoZero"/>
        <c:auto val="1"/>
        <c:lblAlgn val="ctr"/>
        <c:lblOffset val="100"/>
        <c:noMultiLvlLbl val="0"/>
      </c:catAx>
      <c:valAx>
        <c:axId val="7441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414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Industry!$R$6</c:f>
          <c:strCache>
            <c:ptCount val="1"/>
            <c:pt idx="0">
              <c:v>Bankar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Industry!$N$59</c:f>
              <c:strCache>
                <c:ptCount val="1"/>
                <c:pt idx="0">
                  <c:v>P/B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Industry!$F$60:$F$63</c:f>
              <c:strCache>
                <c:ptCount val="4"/>
                <c:pt idx="0">
                  <c:v>ARION</c:v>
                </c:pt>
                <c:pt idx="1">
                  <c:v>ISB</c:v>
                </c:pt>
                <c:pt idx="2">
                  <c:v>KVIKA</c:v>
                </c:pt>
                <c:pt idx="3">
                  <c:v>LBANK</c:v>
                </c:pt>
              </c:strCache>
            </c:strRef>
          </c:cat>
          <c:val>
            <c:numRef>
              <c:f>Industry!$N$60:$N$63</c:f>
              <c:numCache>
                <c:formatCode>General</c:formatCode>
                <c:ptCount val="4"/>
                <c:pt idx="0">
                  <c:v>1.397908729694727</c:v>
                </c:pt>
                <c:pt idx="1">
                  <c:v>1.2422674928184576</c:v>
                </c:pt>
                <c:pt idx="2">
                  <c:v>1.5303731696500915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8-4958-91F5-CEE281A8D4B5}"/>
            </c:ext>
          </c:extLst>
        </c:ser>
        <c:ser>
          <c:idx val="1"/>
          <c:order val="1"/>
          <c:tx>
            <c:strRef>
              <c:f>Industry!$O$59</c:f>
              <c:strCache>
                <c:ptCount val="1"/>
                <c:pt idx="0">
                  <c:v>P/E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Industry!$F$60:$F$63</c:f>
              <c:strCache>
                <c:ptCount val="4"/>
                <c:pt idx="0">
                  <c:v>ARION</c:v>
                </c:pt>
                <c:pt idx="1">
                  <c:v>ISB</c:v>
                </c:pt>
                <c:pt idx="2">
                  <c:v>KVIKA</c:v>
                </c:pt>
                <c:pt idx="3">
                  <c:v>LBANK</c:v>
                </c:pt>
              </c:strCache>
            </c:strRef>
          </c:cat>
          <c:val>
            <c:numRef>
              <c:f>Industry!$O$60:$O$63</c:f>
              <c:numCache>
                <c:formatCode>General</c:formatCode>
                <c:ptCount val="4"/>
                <c:pt idx="0">
                  <c:v>9.7653866814102113</c:v>
                </c:pt>
                <c:pt idx="1">
                  <c:v>12.163905149320367</c:v>
                </c:pt>
                <c:pt idx="2">
                  <c:v>13.022905922668071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8-4958-91F5-CEE281A8D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0646344"/>
        <c:axId val="750644048"/>
      </c:barChart>
      <c:catAx>
        <c:axId val="750646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0644048"/>
        <c:crosses val="autoZero"/>
        <c:auto val="1"/>
        <c:lblAlgn val="ctr"/>
        <c:lblOffset val="100"/>
        <c:noMultiLvlLbl val="0"/>
      </c:catAx>
      <c:valAx>
        <c:axId val="75064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064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114300</xdr:colOff>
      <xdr:row>0</xdr:row>
      <xdr:rowOff>91440</xdr:rowOff>
    </xdr:from>
    <xdr:to>
      <xdr:col>2</xdr:col>
      <xdr:colOff>511732</xdr:colOff>
      <xdr:row>0</xdr:row>
      <xdr:rowOff>667561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89C4B2-F73E-4BBF-9E3A-BA51751EF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566977" cy="562786"/>
        </a:xfrm>
        <a:prstGeom prst="rect">
          <a:avLst/>
        </a:prstGeom>
      </xdr:spPr>
    </xdr:pic>
    <xdr:clientData/>
  </xdr:twoCellAnchor>
  <xdr:twoCellAnchor editAs="absolute">
    <xdr:from>
      <xdr:col>10</xdr:col>
      <xdr:colOff>440055</xdr:colOff>
      <xdr:row>21</xdr:row>
      <xdr:rowOff>99059</xdr:rowOff>
    </xdr:from>
    <xdr:to>
      <xdr:col>18</xdr:col>
      <xdr:colOff>721995</xdr:colOff>
      <xdr:row>38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DF5B64-027A-42EC-8953-73455F79D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509904</xdr:colOff>
      <xdr:row>40</xdr:row>
      <xdr:rowOff>95248</xdr:rowOff>
    </xdr:from>
    <xdr:to>
      <xdr:col>18</xdr:col>
      <xdr:colOff>760095</xdr:colOff>
      <xdr:row>58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A245A4-1C21-4E70-B656-C590B8ECD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114300</xdr:colOff>
      <xdr:row>0</xdr:row>
      <xdr:rowOff>72390</xdr:rowOff>
    </xdr:from>
    <xdr:to>
      <xdr:col>3</xdr:col>
      <xdr:colOff>540083</xdr:colOff>
      <xdr:row>0</xdr:row>
      <xdr:rowOff>631366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792B1-9FDB-46FB-8992-7F766705A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2390"/>
          <a:ext cx="580312" cy="558976"/>
        </a:xfrm>
        <a:prstGeom prst="rect">
          <a:avLst/>
        </a:prstGeom>
      </xdr:spPr>
    </xdr:pic>
    <xdr:clientData/>
  </xdr:twoCellAnchor>
  <xdr:twoCellAnchor editAs="absolute">
    <xdr:from>
      <xdr:col>3</xdr:col>
      <xdr:colOff>941293</xdr:colOff>
      <xdr:row>37</xdr:row>
      <xdr:rowOff>168313</xdr:rowOff>
    </xdr:from>
    <xdr:to>
      <xdr:col>16</xdr:col>
      <xdr:colOff>31711</xdr:colOff>
      <xdr:row>64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FB504A-D2A0-46BC-8FCA-B046B39E8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114300</xdr:colOff>
      <xdr:row>0</xdr:row>
      <xdr:rowOff>72390</xdr:rowOff>
    </xdr:from>
    <xdr:to>
      <xdr:col>4</xdr:col>
      <xdr:colOff>515542</xdr:colOff>
      <xdr:row>0</xdr:row>
      <xdr:rowOff>627556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164C7C-3A1F-4511-8309-87DD614DE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6675"/>
          <a:ext cx="566977" cy="562786"/>
        </a:xfrm>
        <a:prstGeom prst="rect">
          <a:avLst/>
        </a:prstGeom>
      </xdr:spPr>
    </xdr:pic>
    <xdr:clientData/>
  </xdr:twoCellAnchor>
  <xdr:twoCellAnchor>
    <xdr:from>
      <xdr:col>16</xdr:col>
      <xdr:colOff>64770</xdr:colOff>
      <xdr:row>33</xdr:row>
      <xdr:rowOff>77151</xdr:rowOff>
    </xdr:from>
    <xdr:to>
      <xdr:col>29</xdr:col>
      <xdr:colOff>302895</xdr:colOff>
      <xdr:row>53</xdr:row>
      <xdr:rowOff>26669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55E07F-D9B7-49A2-A8DE-108B80ED05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7620</xdr:colOff>
      <xdr:row>9</xdr:row>
      <xdr:rowOff>43815</xdr:rowOff>
    </xdr:from>
    <xdr:to>
      <xdr:col>29</xdr:col>
      <xdr:colOff>249554</xdr:colOff>
      <xdr:row>30</xdr:row>
      <xdr:rowOff>82868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89D7FF7-1E2D-463D-800B-D67BAD39D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110490</xdr:colOff>
      <xdr:row>0</xdr:row>
      <xdr:rowOff>110490</xdr:rowOff>
    </xdr:from>
    <xdr:to>
      <xdr:col>2</xdr:col>
      <xdr:colOff>23417</xdr:colOff>
      <xdr:row>0</xdr:row>
      <xdr:rowOff>663751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EDE54E-234D-40E1-BFD8-292A9546B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50"/>
          <a:ext cx="566977" cy="5627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</xdr:colOff>
      <xdr:row>0</xdr:row>
      <xdr:rowOff>95250</xdr:rowOff>
    </xdr:from>
    <xdr:to>
      <xdr:col>2</xdr:col>
      <xdr:colOff>39292</xdr:colOff>
      <xdr:row>0</xdr:row>
      <xdr:rowOff>663751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5BF132-9B84-4CAD-A4E5-7145D9291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566977" cy="568501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niusQuery_1" backgroundRefresh="0" refreshOnLoad="1" fillFormulas="1" connectionId="1" xr16:uid="{9FA5DCA3-CA2D-49B9-AFA1-3D217C48A5E2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niusQuery" backgroundRefresh="0" refreshOnLoad="1" fillFormulas="1" connectionId="2" xr16:uid="{001B4F81-FCE8-473C-B454-E02223F53DE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FD67-68BC-4A42-818A-A25D3C990A13}">
  <dimension ref="A1:AG278"/>
  <sheetViews>
    <sheetView showGridLines="0" tabSelected="1" topLeftCell="B1" workbookViewId="0">
      <selection activeCell="D8" sqref="D8:E8"/>
    </sheetView>
  </sheetViews>
  <sheetFormatPr defaultColWidth="9.140625" defaultRowHeight="15" outlineLevelCol="1" x14ac:dyDescent="0.25"/>
  <cols>
    <col min="1" max="1" width="9.140625" hidden="1" customWidth="1" outlineLevel="1"/>
    <col min="2" max="2" width="2.7109375" customWidth="1" outlineLevel="1"/>
    <col min="3" max="3" width="28.7109375" style="8" customWidth="1"/>
    <col min="4" max="4" width="14.140625" style="8" customWidth="1"/>
    <col min="5" max="6" width="14.140625" style="8" bestFit="1" customWidth="1"/>
    <col min="7" max="10" width="14.28515625" style="8" bestFit="1" customWidth="1"/>
    <col min="11" max="11" width="10.42578125" style="8" bestFit="1" customWidth="1"/>
    <col min="12" max="12" width="12.85546875" style="8" bestFit="1" customWidth="1"/>
    <col min="13" max="13" width="13.7109375" style="8" bestFit="1" customWidth="1"/>
    <col min="14" max="14" width="11.7109375" style="8" bestFit="1" customWidth="1"/>
    <col min="15" max="15" width="12.7109375" style="8" bestFit="1" customWidth="1"/>
    <col min="16" max="16" width="10.85546875" style="8" bestFit="1" customWidth="1"/>
    <col min="17" max="17" width="10" style="8" bestFit="1" customWidth="1"/>
    <col min="18" max="18" width="12.7109375" style="8" bestFit="1" customWidth="1"/>
    <col min="19" max="19" width="12.42578125" style="8" bestFit="1" customWidth="1"/>
    <col min="20" max="20" width="12.7109375" style="8" customWidth="1"/>
    <col min="21" max="21" width="10" style="8" customWidth="1"/>
    <col min="22" max="22" width="30.7109375" style="8" hidden="1" customWidth="1"/>
    <col min="23" max="26" width="12" style="8" bestFit="1" customWidth="1"/>
    <col min="27" max="27" width="10.5703125" style="8" bestFit="1" customWidth="1"/>
    <col min="28" max="28" width="10" style="8" bestFit="1" customWidth="1"/>
    <col min="29" max="29" width="12" style="8" bestFit="1" customWidth="1"/>
    <col min="30" max="30" width="9.85546875" style="8" bestFit="1" customWidth="1"/>
    <col min="31" max="31" width="8" style="8" bestFit="1" customWidth="1"/>
    <col min="32" max="32" width="15.42578125" style="8" bestFit="1" customWidth="1"/>
    <col min="33" max="33" width="9.28515625" style="8" bestFit="1" customWidth="1"/>
    <col min="34" max="16384" width="9.140625" style="8"/>
  </cols>
  <sheetData>
    <row r="1" spans="1:22" customFormat="1" ht="56.25" customHeight="1" x14ac:dyDescent="0.5">
      <c r="A1" s="3"/>
      <c r="B1" s="3"/>
      <c r="C1" s="3" t="s">
        <v>1317</v>
      </c>
    </row>
    <row r="2" spans="1:22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2" x14ac:dyDescent="0.25">
      <c r="A4" s="2"/>
      <c r="B4" s="2"/>
      <c r="C4" s="1" t="s">
        <v>1316</v>
      </c>
    </row>
    <row r="5" spans="1:22" x14ac:dyDescent="0.25">
      <c r="A5" s="2"/>
      <c r="B5" s="2"/>
    </row>
    <row r="6" spans="1:22" x14ac:dyDescent="0.25">
      <c r="A6" s="2"/>
      <c r="B6" s="2"/>
      <c r="C6" s="9" t="s">
        <v>63</v>
      </c>
      <c r="D6" s="42">
        <v>2020</v>
      </c>
      <c r="E6" s="42"/>
      <c r="V6" s="2" t="s">
        <v>99</v>
      </c>
    </row>
    <row r="7" spans="1:22" x14ac:dyDescent="0.25">
      <c r="A7" s="2"/>
      <c r="B7" s="2"/>
      <c r="C7" s="9" t="s">
        <v>3</v>
      </c>
      <c r="D7" s="42" t="s">
        <v>1306</v>
      </c>
      <c r="E7" s="42"/>
      <c r="V7" s="2" t="s">
        <v>1313</v>
      </c>
    </row>
    <row r="8" spans="1:22" x14ac:dyDescent="0.25">
      <c r="A8" s="4"/>
      <c r="B8" s="4"/>
      <c r="C8" s="9" t="s">
        <v>0</v>
      </c>
      <c r="D8" s="42" t="s">
        <v>1</v>
      </c>
      <c r="E8" s="42"/>
      <c r="V8" s="2" t="s">
        <v>1314</v>
      </c>
    </row>
    <row r="9" spans="1:22" x14ac:dyDescent="0.25">
      <c r="A9" s="4"/>
      <c r="B9" s="4"/>
      <c r="C9" s="9" t="s">
        <v>100</v>
      </c>
      <c r="D9" s="41" t="str">
        <f>_xll.QuestorCompanyNameS(D8)</f>
        <v>Marel hf.</v>
      </c>
      <c r="E9" s="41"/>
      <c r="V9" s="2" t="s">
        <v>1306</v>
      </c>
    </row>
    <row r="10" spans="1:22" x14ac:dyDescent="0.25">
      <c r="A10" s="2"/>
      <c r="B10" s="2"/>
      <c r="V10" s="2"/>
    </row>
    <row r="11" spans="1:22" x14ac:dyDescent="0.25">
      <c r="A11" s="2"/>
      <c r="B11" s="2"/>
      <c r="V11" t="s">
        <v>91</v>
      </c>
    </row>
    <row r="12" spans="1:22" x14ac:dyDescent="0.25">
      <c r="A12" s="2"/>
      <c r="B12" s="2"/>
      <c r="V12" t="s">
        <v>89</v>
      </c>
    </row>
    <row r="13" spans="1:22" x14ac:dyDescent="0.25">
      <c r="A13" s="2"/>
      <c r="B13" s="2"/>
      <c r="D13" s="1">
        <f>J13-6</f>
        <v>2014</v>
      </c>
      <c r="E13" s="1">
        <f>J13-5</f>
        <v>2015</v>
      </c>
      <c r="F13" s="1">
        <f>J13-4</f>
        <v>2016</v>
      </c>
      <c r="G13" s="1">
        <f>J13-3</f>
        <v>2017</v>
      </c>
      <c r="H13" s="1">
        <f>J13-2</f>
        <v>2018</v>
      </c>
      <c r="I13" s="1">
        <f>J13-1</f>
        <v>2019</v>
      </c>
      <c r="J13" s="1">
        <f>$D$6</f>
        <v>2020</v>
      </c>
      <c r="U13" s="1"/>
      <c r="V13" t="s">
        <v>78</v>
      </c>
    </row>
    <row r="14" spans="1:22" x14ac:dyDescent="0.25">
      <c r="A14" s="2"/>
      <c r="B14" s="2"/>
      <c r="C14" s="17" t="s">
        <v>64</v>
      </c>
      <c r="D14" s="18" t="str">
        <f t="shared" ref="D14:I14" si="0">$D$7</f>
        <v>Y</v>
      </c>
      <c r="E14" s="18" t="str">
        <f t="shared" si="0"/>
        <v>Y</v>
      </c>
      <c r="F14" s="18" t="str">
        <f t="shared" si="0"/>
        <v>Y</v>
      </c>
      <c r="G14" s="18" t="str">
        <f>$D$7</f>
        <v>Y</v>
      </c>
      <c r="H14" s="18" t="str">
        <f t="shared" si="0"/>
        <v>Y</v>
      </c>
      <c r="I14" s="18" t="str">
        <f t="shared" si="0"/>
        <v>Y</v>
      </c>
      <c r="J14" s="18" t="str">
        <f>$D$7</f>
        <v>Y</v>
      </c>
      <c r="V14" t="s">
        <v>76</v>
      </c>
    </row>
    <row r="15" spans="1:22" x14ac:dyDescent="0.25">
      <c r="A15" s="2"/>
      <c r="B15" s="2"/>
      <c r="C15" s="8" t="s">
        <v>67</v>
      </c>
      <c r="D15" s="19" t="str">
        <f>IFERROR((_xll.QuestorReportCurrency($D$8,D13,$D$7)),"-")</f>
        <v>EUR</v>
      </c>
      <c r="E15" s="19" t="str">
        <f>IFERROR((_xll.QuestorReportCurrency($D$8,E13,$D$7)),"-")</f>
        <v>EUR</v>
      </c>
      <c r="F15" s="19" t="str">
        <f>IFERROR((_xll.QuestorReportCurrency($D$8,F13,$D$7)),"-")</f>
        <v>EUR</v>
      </c>
      <c r="G15" s="19" t="str">
        <f>IFERROR((_xll.QuestorReportCurrency($D$8,G13,$D$7)),"-")</f>
        <v>EUR</v>
      </c>
      <c r="H15" s="19" t="str">
        <f>IFERROR((_xll.QuestorReportCurrency($D$8,H13,$D$7)),"-")</f>
        <v>EUR</v>
      </c>
      <c r="I15" s="19" t="str">
        <f>IFERROR((_xll.QuestorReportCurrency($D$8,I13,$D$7)),"-")</f>
        <v>EUR</v>
      </c>
      <c r="J15" s="19" t="str">
        <f>IFERROR((_xll.QuestorReportCurrency($D$8,J13,$D$7)),"-")</f>
        <v>EUR</v>
      </c>
      <c r="V15" t="s">
        <v>98</v>
      </c>
    </row>
    <row r="16" spans="1:22" x14ac:dyDescent="0.25">
      <c r="A16" s="2"/>
      <c r="B16" s="2"/>
      <c r="C16" s="8" t="s">
        <v>65</v>
      </c>
      <c r="D16" s="20">
        <f>IFERROR((_xll.QuestorReportReleaseSYP($D$8,D13,$D$7)),"-")</f>
        <v>42039</v>
      </c>
      <c r="E16" s="20">
        <f>IFERROR((_xll.QuestorReportReleaseSYP($D$8,E13,$D$7)),"-")</f>
        <v>42403</v>
      </c>
      <c r="F16" s="20">
        <f>IFERROR((_xll.QuestorReportReleaseSYP($D$8,F13,$D$7)),"-")</f>
        <v>42774</v>
      </c>
      <c r="G16" s="20">
        <f>IFERROR((_xll.QuestorReportReleaseSYP($D$8,G13,$D$7)),"-")</f>
        <v>43138</v>
      </c>
      <c r="H16" s="20">
        <f>IFERROR((_xll.QuestorReportReleaseSYP($D$8,H13,$D$7)),"-")</f>
        <v>43502</v>
      </c>
      <c r="I16" s="20">
        <f>IFERROR((_xll.QuestorReportReleaseSYP($D$8,I13,$D$7)),"-")</f>
        <v>43866</v>
      </c>
      <c r="J16" s="20">
        <f>IFERROR((_xll.QuestorReportReleaseSYP($D$8,J13,$D$7)),"-")</f>
        <v>44230</v>
      </c>
      <c r="V16" t="s">
        <v>81</v>
      </c>
    </row>
    <row r="17" spans="1:33" x14ac:dyDescent="0.25">
      <c r="A17" s="2"/>
      <c r="B17" s="2"/>
      <c r="C17" s="8" t="s">
        <v>102</v>
      </c>
      <c r="D17" s="21">
        <f>IFERROR((_xll.QuestorPriceToEarningsSD($D$8,D16)),"-")</f>
        <v>59.46691819456359</v>
      </c>
      <c r="E17" s="21">
        <f>IFERROR((_xll.QuestorPriceToEarningsSD($D$8,E16)),"-")</f>
        <v>20.733755784449318</v>
      </c>
      <c r="F17" s="21">
        <f>IFERROR((_xll.QuestorPriceToEarningsSD($D$8,F16)),"-")</f>
        <v>21.657103056738368</v>
      </c>
      <c r="G17" s="21">
        <f>IFERROR((_xll.QuestorPriceToEarningsSD($D$8,G16)),"-")</f>
        <v>19.529855525365683</v>
      </c>
      <c r="H17" s="21">
        <f>IFERROR((_xll.QuestorPriceToEarningsSD($D$8,H16)),"-")</f>
        <v>16.002414865604052</v>
      </c>
      <c r="I17" s="21">
        <f>IFERROR((_xll.QuestorPriceToEarningsSD($D$8,I16)),"-")</f>
        <v>29.993875774442429</v>
      </c>
      <c r="J17" s="21">
        <f>IFERROR((_xll.QuestorPriceToEarningsSD($D$8,J16)),"-")</f>
        <v>40.611111989989922</v>
      </c>
      <c r="V17" t="s">
        <v>86</v>
      </c>
    </row>
    <row r="18" spans="1:33" x14ac:dyDescent="0.25">
      <c r="A18" s="2"/>
      <c r="B18" s="2"/>
      <c r="C18" s="8" t="s">
        <v>101</v>
      </c>
      <c r="D18" s="15">
        <f>IFERROR((_xll.QuestorMarketCapFXD($D$8,D16)),"-")</f>
        <v>697606417.34042549</v>
      </c>
      <c r="E18" s="15">
        <f>IFERROR((_xll.QuestorMarketCapFXD($D$8,E16)),"-")</f>
        <v>1175521017.9551384</v>
      </c>
      <c r="F18" s="15">
        <f>IFERROR((_xll.QuestorMarketCapFXD($D$8,F16)),"-")</f>
        <v>1642561324.235265</v>
      </c>
      <c r="G18" s="15">
        <f>IFERROR((_xll.QuestorMarketCapFXD($D$8,G16)),"-")</f>
        <v>1892443000.4079349</v>
      </c>
      <c r="H18" s="15">
        <f>IFERROR((_xll.QuestorMarketCapFXD($D$8,H16)),"-")</f>
        <v>1960295821.0364964</v>
      </c>
      <c r="I18" s="15">
        <f>IFERROR((_xll.QuestorMarketCapFXD($D$8,I16)),"-")</f>
        <v>3302325722.7661114</v>
      </c>
      <c r="J18" s="15">
        <f>IFERROR((_xll.QuestorMarketCapFXD($D$8,J16)),"-")</f>
        <v>4166700090.1729655</v>
      </c>
      <c r="K18" s="1"/>
      <c r="S18" s="1"/>
      <c r="T18" s="1"/>
      <c r="U18" s="1"/>
      <c r="V18" t="s">
        <v>80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2"/>
      <c r="B19" s="2"/>
      <c r="C19" s="8" t="s">
        <v>103</v>
      </c>
      <c r="D19" s="8">
        <f>IFERROR((_xll.QuestorEVEBITDASD($D$8,D16)),"-")</f>
        <v>13.073156876374489</v>
      </c>
      <c r="E19" s="8">
        <f>IFERROR((_xll.QuestorEVEBITDASD($D$8,E16)),"-")</f>
        <v>10.911748056543075</v>
      </c>
      <c r="F19" s="8">
        <f>IFERROR((_xll.QuestorEVEBITDASD($D$8,F16)),"-")</f>
        <v>11.66280593371825</v>
      </c>
      <c r="G19" s="8">
        <f>IFERROR((_xll.QuestorEVEBITDASD($D$8,G16)),"-")</f>
        <v>11.757515627124659</v>
      </c>
      <c r="H19" s="8">
        <f>IFERROR((_xll.QuestorEVEBITDASD($D$8,H16)),"-")</f>
        <v>11.099284552373533</v>
      </c>
      <c r="I19" s="8">
        <f>IFERROR((_xll.QuestorEVEBITDASD($D$8,I16)),"-")</f>
        <v>15.264301964439907</v>
      </c>
      <c r="J19" s="8">
        <f>IFERROR((_xll.QuestorEVEBITDASD($D$8,J16)),"-")</f>
        <v>20.368471012578663</v>
      </c>
      <c r="P19" s="22"/>
      <c r="V19" t="s">
        <v>83</v>
      </c>
    </row>
    <row r="20" spans="1:33" x14ac:dyDescent="0.25">
      <c r="A20" s="2"/>
      <c r="B20" s="2"/>
      <c r="C20" s="8" t="s">
        <v>68</v>
      </c>
      <c r="D20" s="15">
        <f>IFERROR((_xll.QuestorEBIT($D$8,D13,$D$7)),"-")</f>
        <v>29178000</v>
      </c>
      <c r="E20" s="15">
        <f>IFERROR((_xll.QuestorEBIT($D$8,E13,$D$7)),"-")</f>
        <v>81613000</v>
      </c>
      <c r="F20" s="15">
        <f>IFERROR((_xll.QuestorEBIT($D$8,F13,$D$7)),"-")</f>
        <v>114776000</v>
      </c>
      <c r="G20" s="15">
        <f>IFERROR((_xll.QuestorEBIT($D$8,G13,$D$7)),"-")</f>
        <v>140300000</v>
      </c>
      <c r="H20" s="15">
        <f>IFERROR((_xll.QuestorEBIT($D$8,H13,$D$7)),"-")</f>
        <v>160900000</v>
      </c>
      <c r="I20" s="15">
        <f>IFERROR((_xll.QuestorEBIT($D$8,I13,$D$7)),"-")</f>
        <v>162600000</v>
      </c>
      <c r="J20" s="15">
        <f>IFERROR((_xll.QuestorEBIT($D$8,J13,$D$7)),"-")</f>
        <v>149700000</v>
      </c>
      <c r="V20" t="s">
        <v>94</v>
      </c>
    </row>
    <row r="21" spans="1:33" x14ac:dyDescent="0.25">
      <c r="A21" s="2"/>
      <c r="B21" s="2"/>
      <c r="C21" s="8" t="s">
        <v>104</v>
      </c>
      <c r="D21" s="15">
        <f>IFERROR((_xll.QuestorEBITDA($D$8,D13,$D$7)),"-")</f>
        <v>66698000</v>
      </c>
      <c r="E21" s="15">
        <f>IFERROR((_xll.QuestorEBITDA($D$8,E13,$D$7)),"-")</f>
        <v>120813000</v>
      </c>
      <c r="F21" s="15">
        <f>IFERROR((_xll.QuestorEBITDA($D$8,F13,$D$7)),"-")</f>
        <v>175444000</v>
      </c>
      <c r="G21" s="15">
        <f>IFERROR((_xll.QuestorEBITDA($D$8,G13,$D$7)),"-")</f>
        <v>192000000</v>
      </c>
      <c r="H21" s="15">
        <f>IFERROR((_xll.QuestorEBITDA($D$8,H13,$D$7)),"-")</f>
        <v>215500000</v>
      </c>
      <c r="I21" s="15">
        <f>IFERROR((_xll.QuestorEBITDA($D$8,I13,$D$7)),"-")</f>
        <v>220300000</v>
      </c>
      <c r="J21" s="15">
        <f>IFERROR((_xll.QuestorEBITDA($D$8,J13,$D$7)),"-")</f>
        <v>212500000</v>
      </c>
      <c r="V21" t="s">
        <v>90</v>
      </c>
    </row>
    <row r="22" spans="1:33" x14ac:dyDescent="0.25">
      <c r="A22" s="2"/>
      <c r="B22" s="2"/>
      <c r="C22" s="8" t="s">
        <v>105</v>
      </c>
      <c r="D22" s="8">
        <f>IFERROR((_xll.QuestorKeyLookup($D$8,D13,$D$7,920550)),"-")</f>
        <v>0.50209999999999999</v>
      </c>
      <c r="E22" s="8">
        <f>IFERROR((_xll.QuestorKeyLookup($D$8,E13,$D$7,920550)),"-")</f>
        <v>0.47620000000000001</v>
      </c>
      <c r="F22" s="8">
        <f>IFERROR((_xll.QuestorKeyLookup($D$8,F13,$D$7,920550)),"-")</f>
        <v>0.3775</v>
      </c>
      <c r="G22" s="8">
        <f>IFERROR((_xll.QuestorKeyLookup($D$8,G13,$D$7,920550)),"-")</f>
        <v>0.37619999999999998</v>
      </c>
      <c r="H22" s="8">
        <f>IFERROR((_xll.QuestorKeyLookup($D$8,H13,$D$7,920550)),"-")</f>
        <v>0.35820000000000002</v>
      </c>
      <c r="I22" s="8">
        <f>IFERROR((_xll.QuestorKeyLookup($D$8,I13,$D$7,920550)),"-")</f>
        <v>0.51349999999999996</v>
      </c>
      <c r="J22" s="8">
        <f>IFERROR((_xll.QuestorKeyLookup($D$8,J13,$D$7,920550)),"-")</f>
        <v>0.5282</v>
      </c>
      <c r="V22" t="s">
        <v>87</v>
      </c>
    </row>
    <row r="23" spans="1:33" x14ac:dyDescent="0.25">
      <c r="A23" s="2"/>
      <c r="B23" s="2"/>
      <c r="C23" s="8" t="s">
        <v>106</v>
      </c>
      <c r="D23" s="8">
        <f>IFERROR((_xll.QuestorKeyLookup($D$8,D13,$D$7,910950)),"-")</f>
        <v>9.3600000000000003E-2</v>
      </c>
      <c r="E23" s="8">
        <f>IFERROR((_xll.QuestorKeyLookup($D$8,E13,$D$7,910950)),"-")</f>
        <v>0.14760000000000001</v>
      </c>
      <c r="F23" s="8">
        <f>IFERROR((_xll.QuestorKeyLookup($D$8,F13,$D$7,910950)),"-")</f>
        <v>0.18090000000000001</v>
      </c>
      <c r="G23" s="8">
        <f>IFERROR((_xll.QuestorKeyLookup($D$8,G13,$D$7,910950)),"-")</f>
        <v>0.18490000000000001</v>
      </c>
      <c r="H23" s="8">
        <f>IFERROR((_xll.QuestorKeyLookup($D$8,H13,$D$7,910950)),"-")</f>
        <v>0.1799</v>
      </c>
      <c r="I23" s="8">
        <f>IFERROR((_xll.QuestorKeyLookup($D$8,I13,$D$7,910950)),"-")</f>
        <v>0.1716</v>
      </c>
      <c r="J23" s="8">
        <f>IFERROR((_xll.QuestorKeyLookup($D$8,J13,$D$7,910950)),"-")</f>
        <v>0.17169999999999999</v>
      </c>
      <c r="V23" t="s">
        <v>85</v>
      </c>
    </row>
    <row r="24" spans="1:33" x14ac:dyDescent="0.25">
      <c r="A24" s="2"/>
      <c r="B24" s="2"/>
      <c r="C24" s="8" t="s">
        <v>125</v>
      </c>
      <c r="D24" s="15">
        <f>IFERROR((_xll.QuestorGrossProfit($D$8,D13,$D$7)),"-")</f>
        <v>247710000</v>
      </c>
      <c r="E24" s="15">
        <f>IFERROR((_xll.QuestorGrossProfit($D$8,E13,$D$7)),"-")</f>
        <v>312155000</v>
      </c>
      <c r="F24" s="15">
        <f>IFERROR((_xll.QuestorGrossProfit($D$8,F13,$D$7)),"-")</f>
        <v>397008000</v>
      </c>
      <c r="G24" s="15">
        <f>IFERROR((_xll.QuestorGrossProfit($D$8,G13,$D$7)),"-")</f>
        <v>406700000</v>
      </c>
      <c r="H24" s="15">
        <f>IFERROR((_xll.QuestorGrossProfit($D$8,H13,$D$7)),"-")</f>
        <v>467500000</v>
      </c>
      <c r="I24" s="15">
        <f>IFERROR((_xll.QuestorGrossProfit($D$8,I13,$D$7)),"-")</f>
        <v>491100000</v>
      </c>
      <c r="J24" s="15">
        <f>IFERROR((_xll.QuestorGrossProfit($D$8,J13,$D$7)),"-")</f>
        <v>459400000</v>
      </c>
      <c r="V24" t="s">
        <v>95</v>
      </c>
    </row>
    <row r="25" spans="1:33" x14ac:dyDescent="0.25">
      <c r="A25" s="2"/>
      <c r="B25" s="2"/>
      <c r="D25" s="23"/>
      <c r="F25" s="24"/>
      <c r="V25" t="s">
        <v>1</v>
      </c>
    </row>
    <row r="26" spans="1:33" x14ac:dyDescent="0.25">
      <c r="A26" s="2"/>
      <c r="B26" s="2"/>
      <c r="D26" s="23"/>
      <c r="F26" s="24"/>
      <c r="V26" t="s">
        <v>84</v>
      </c>
    </row>
    <row r="27" spans="1:33" x14ac:dyDescent="0.25">
      <c r="A27" s="2"/>
      <c r="B27" s="2"/>
      <c r="F27" s="24"/>
      <c r="P27" s="22"/>
      <c r="V27" t="s">
        <v>75</v>
      </c>
    </row>
    <row r="28" spans="1:33" x14ac:dyDescent="0.25">
      <c r="A28" s="2"/>
      <c r="B28" s="2"/>
      <c r="F28" s="24"/>
      <c r="V28" t="s">
        <v>96</v>
      </c>
    </row>
    <row r="29" spans="1:33" x14ac:dyDescent="0.25">
      <c r="A29" s="2"/>
      <c r="B29" s="2"/>
      <c r="D29" s="1">
        <f>J29-6</f>
        <v>2014</v>
      </c>
      <c r="E29" s="1">
        <f>J29-5</f>
        <v>2015</v>
      </c>
      <c r="F29" s="1">
        <f>J29-4</f>
        <v>2016</v>
      </c>
      <c r="G29" s="1">
        <f>J29-3</f>
        <v>2017</v>
      </c>
      <c r="H29" s="1">
        <f>J29-2</f>
        <v>2018</v>
      </c>
      <c r="I29" s="1">
        <f>J29-1</f>
        <v>2019</v>
      </c>
      <c r="J29" s="1">
        <f>D6</f>
        <v>2020</v>
      </c>
      <c r="V29" t="s">
        <v>79</v>
      </c>
    </row>
    <row r="30" spans="1:33" x14ac:dyDescent="0.25">
      <c r="A30" s="2"/>
      <c r="B30" s="2"/>
      <c r="C30" s="17" t="s">
        <v>69</v>
      </c>
      <c r="D30" s="18" t="str">
        <f t="shared" ref="D30:I30" si="1">$D$7</f>
        <v>Y</v>
      </c>
      <c r="E30" s="18" t="str">
        <f t="shared" si="1"/>
        <v>Y</v>
      </c>
      <c r="F30" s="18" t="str">
        <f t="shared" si="1"/>
        <v>Y</v>
      </c>
      <c r="G30" s="18" t="str">
        <f t="shared" si="1"/>
        <v>Y</v>
      </c>
      <c r="H30" s="18" t="str">
        <f t="shared" si="1"/>
        <v>Y</v>
      </c>
      <c r="I30" s="18" t="str">
        <f t="shared" si="1"/>
        <v>Y</v>
      </c>
      <c r="J30" s="18" t="str">
        <f>$D$7</f>
        <v>Y</v>
      </c>
      <c r="M30" s="22"/>
      <c r="V30" t="s">
        <v>77</v>
      </c>
    </row>
    <row r="31" spans="1:33" x14ac:dyDescent="0.25">
      <c r="A31" s="2">
        <v>110000</v>
      </c>
      <c r="B31" s="2"/>
      <c r="C31" s="8" t="str">
        <f>_xll.QuestorKeyNameEN(A31)</f>
        <v>Revenues</v>
      </c>
      <c r="D31" s="15">
        <f>IFERROR((_xll.QuestorKeyLookup($D$8,$D$29,$D$7,A31)),"-")</f>
        <v>712554000</v>
      </c>
      <c r="E31" s="15">
        <f>IFERROR((_xll.QuestorKeyLookup($D$8,$E$29,$D$7,A31)),"-")</f>
        <v>818602000</v>
      </c>
      <c r="F31" s="15">
        <f>IFERROR((_xll.QuestorKeyLookup($D$8,$F$29,$D$7,A31)),"-")</f>
        <v>969671000</v>
      </c>
      <c r="G31" s="15">
        <f>IFERROR((_xll.QuestorKeyLookup($D$8,$G$29,$D$7,A31)),"-")</f>
        <v>1038200000</v>
      </c>
      <c r="H31" s="15">
        <f>IFERROR((_xll.QuestorKeyLookup($D$8,$H$29,$D$7,A31)),"-")</f>
        <v>1197900000</v>
      </c>
      <c r="I31" s="15">
        <f>IFERROR((_xll.QuestorKeyLookup($D$8,$I$29,$D$7,A31)),"-")</f>
        <v>1283700000</v>
      </c>
      <c r="J31" s="15">
        <f>IFERROR((_xll.QuestorKeyLookup($D$8,$J$29,$D$7,A31)),"-")</f>
        <v>1237800000</v>
      </c>
      <c r="V31" t="s">
        <v>88</v>
      </c>
    </row>
    <row r="32" spans="1:33" x14ac:dyDescent="0.25">
      <c r="A32" s="5">
        <v>111000</v>
      </c>
      <c r="B32" s="5"/>
      <c r="C32" s="8" t="str">
        <f>_xll.QuestorKeyNameEN(A32)</f>
        <v>Sale of goods and services</v>
      </c>
      <c r="D32" s="15">
        <f>IFERROR((_xll.QuestorKeyLookup($D$8,D29,$D$7,$A$32)),"-")</f>
        <v>712554000</v>
      </c>
      <c r="E32" s="15">
        <f>IFERROR((_xll.QuestorKeyLookup($D$8,E29,$D$7,$A$32)),"-")</f>
        <v>818602000</v>
      </c>
      <c r="F32" s="15">
        <f>IFERROR((_xll.QuestorKeyLookup($D$8,F29,$D$7,$A$32)),"-")</f>
        <v>969671000</v>
      </c>
      <c r="G32" s="15">
        <f>IFERROR((_xll.QuestorKeyLookup($D$8,G29,$D$7,$A$32)),"-")</f>
        <v>1038200000</v>
      </c>
      <c r="H32" s="15">
        <f>IFERROR((_xll.QuestorKeyLookup($D$8,H29,$D$7,$A$32)),"-")</f>
        <v>1197900000</v>
      </c>
      <c r="I32" s="15">
        <f>IFERROR((_xll.QuestorKeyLookup($D$8,I29,$D$7,$A$32)),"-")</f>
        <v>1283700000</v>
      </c>
      <c r="J32" s="15">
        <f>IFERROR((_xll.QuestorKeyLookup($D$8,J29,$D$7,$A$32)),"-")</f>
        <v>1237800000</v>
      </c>
      <c r="V32" t="s">
        <v>74</v>
      </c>
    </row>
    <row r="33" spans="1:22" x14ac:dyDescent="0.25">
      <c r="A33" s="5"/>
      <c r="B33" s="5"/>
      <c r="C33" s="8" t="s">
        <v>70</v>
      </c>
      <c r="D33" s="15"/>
      <c r="E33" s="15">
        <f>IFERROR(E32/D32-1,"-")</f>
        <v>0.14882801864841122</v>
      </c>
      <c r="F33" s="15">
        <f t="shared" ref="F33:H33" si="2">IFERROR(F32/E32-1,"-")</f>
        <v>0.1845451147199737</v>
      </c>
      <c r="G33" s="15">
        <f t="shared" si="2"/>
        <v>7.0672423945853824E-2</v>
      </c>
      <c r="H33" s="15">
        <f t="shared" si="2"/>
        <v>0.15382392602581385</v>
      </c>
      <c r="I33" s="15">
        <f t="shared" ref="I33" si="3">IFERROR(I32/H32-1,"-")</f>
        <v>7.1625344352617137E-2</v>
      </c>
      <c r="J33" s="15">
        <f t="shared" ref="J33" si="4">IFERROR(J32/I32-1,"-")</f>
        <v>-3.5756017761159109E-2</v>
      </c>
      <c r="V33" t="s">
        <v>82</v>
      </c>
    </row>
    <row r="34" spans="1:22" x14ac:dyDescent="0.25">
      <c r="A34" s="5">
        <v>120000</v>
      </c>
      <c r="B34" s="5"/>
      <c r="C34" s="8" t="str">
        <f>_xll.QuestorKeyNameEN(A34)</f>
        <v>Cost of revenue</v>
      </c>
      <c r="D34" s="15">
        <f>IFERROR((_xll.QuestorKeyLookup($D$8,D29,$D$7,$A$34)),"-")</f>
        <v>-464844000</v>
      </c>
      <c r="E34" s="15">
        <f>IFERROR((_xll.QuestorKeyLookup($D$8,E29,$D$7,$A$34)),"-")</f>
        <v>-506447000</v>
      </c>
      <c r="F34" s="15">
        <f>IFERROR((_xll.QuestorKeyLookup($D$8,F29,$D$7,$A$34)),"-")</f>
        <v>-572663000</v>
      </c>
      <c r="G34" s="15">
        <f>IFERROR((_xll.QuestorKeyLookup($D$8,G29,$D$7,$A$34)),"-")</f>
        <v>-631500000</v>
      </c>
      <c r="H34" s="15">
        <f>IFERROR((_xll.QuestorKeyLookup($D$8,H29,$D$7,$A$34)),"-")</f>
        <v>-730400000</v>
      </c>
      <c r="I34" s="15">
        <f>IFERROR((_xll.QuestorKeyLookup($D$8,I29,$D$7,$A$34)),"-")</f>
        <v>-792600000</v>
      </c>
      <c r="J34" s="15">
        <f>IFERROR((_xll.QuestorKeyLookup($D$8,J29,$D$7,$A$34)),"-")</f>
        <v>-778400000</v>
      </c>
      <c r="V34" t="s">
        <v>72</v>
      </c>
    </row>
    <row r="35" spans="1:22" x14ac:dyDescent="0.25">
      <c r="A35" s="5">
        <v>910300</v>
      </c>
      <c r="B35" s="5"/>
      <c r="C35" s="8" t="str">
        <f>_xll.QuestorKeyNameEN(A35)</f>
        <v>Gross profit</v>
      </c>
      <c r="D35" s="15">
        <f>IFERROR((_xll.QuestorKeyLookup($D$8,D29,$D$7,$A$35)),"-")</f>
        <v>247710000</v>
      </c>
      <c r="E35" s="15">
        <f>IFERROR((_xll.QuestorKeyLookup($D$8,E29,$D$7,$A$35)),"-")</f>
        <v>312155000</v>
      </c>
      <c r="F35" s="15">
        <f>IFERROR((_xll.QuestorKeyLookup($D$8,F29,$D$7,$A$35)),"-")</f>
        <v>397008000</v>
      </c>
      <c r="G35" s="15">
        <f>IFERROR((_xll.QuestorKeyLookup($D$8,G29,$D$7,$A$35)),"-")</f>
        <v>406700000</v>
      </c>
      <c r="H35" s="15">
        <f>IFERROR((_xll.QuestorKeyLookup($D$8,H29,$D$7,$A$35)),"-")</f>
        <v>467500000</v>
      </c>
      <c r="I35" s="15">
        <f>IFERROR((_xll.QuestorKeyLookup($D$8,I29,$D$7,$A$35)),"-")</f>
        <v>491100000</v>
      </c>
      <c r="J35" s="15">
        <f>IFERROR((_xll.QuestorKeyLookup($D$8,J29,$D$7,$A$35)),"-")</f>
        <v>459400000</v>
      </c>
      <c r="V35" t="s">
        <v>93</v>
      </c>
    </row>
    <row r="36" spans="1:22" x14ac:dyDescent="0.25">
      <c r="A36" s="5">
        <v>130000</v>
      </c>
      <c r="B36" s="5"/>
      <c r="C36" s="8" t="str">
        <f>_xll.QuestorKeyNameEN(A36)</f>
        <v>Other operating income</v>
      </c>
      <c r="D36" s="15">
        <f>IFERROR((_xll.QuestorKeyLookup($D$8,D29,$D$7,$A$36)),"-")</f>
        <v>25000</v>
      </c>
      <c r="E36" s="15">
        <f>IFERROR((_xll.QuestorKeyLookup($D$8,E29,$D$7,$A$36)),"-")</f>
        <v>0</v>
      </c>
      <c r="F36" s="15">
        <f>IFERROR((_xll.QuestorKeyLookup($D$8,F29,$D$7,$A$36)),"-")</f>
        <v>225000</v>
      </c>
      <c r="G36" s="15">
        <f>IFERROR((_xll.QuestorKeyLookup($D$8,G29,$D$7,$A$36)),"-")</f>
        <v>0</v>
      </c>
      <c r="H36" s="15">
        <f>IFERROR((_xll.QuestorKeyLookup($D$8,H29,$D$7,$A$36)),"-")</f>
        <v>0</v>
      </c>
      <c r="I36" s="15">
        <f>IFERROR((_xll.QuestorKeyLookup($D$8,I29,$D$7,$A$36)),"-")</f>
        <v>0</v>
      </c>
      <c r="J36" s="15">
        <f>IFERROR((_xll.QuestorKeyLookup($D$8,J29,$D$7,$A$36)),"-")</f>
        <v>0</v>
      </c>
      <c r="V36" t="s">
        <v>92</v>
      </c>
    </row>
    <row r="37" spans="1:22" x14ac:dyDescent="0.25">
      <c r="A37" s="5">
        <v>910100</v>
      </c>
      <c r="B37" s="5"/>
      <c r="C37" s="8" t="str">
        <f>_xll.QuestorKeyNameEN(A37)</f>
        <v>All income</v>
      </c>
      <c r="D37" s="15">
        <f>IFERROR((_xll.QuestorKeyLookup($D$8,D29,$D$7,$A$37)),"-")</f>
        <v>712579000</v>
      </c>
      <c r="E37" s="15">
        <f>IFERROR((_xll.QuestorKeyLookup($D$8,E29,$D$7,$A$37)),"-")</f>
        <v>818602000</v>
      </c>
      <c r="F37" s="15">
        <f>IFERROR((_xll.QuestorKeyLookup($D$8,F29,$D$7,$A$37)),"-")</f>
        <v>969896000</v>
      </c>
      <c r="G37" s="15">
        <f>IFERROR((_xll.QuestorKeyLookup($D$8,G29,$D$7,$A$37)),"-")</f>
        <v>1038200000</v>
      </c>
      <c r="H37" s="15">
        <f>IFERROR((_xll.QuestorKeyLookup($D$8,H29,$D$7,$A$37)),"-")</f>
        <v>1197900000</v>
      </c>
      <c r="I37" s="15">
        <f>IFERROR((_xll.QuestorKeyLookup($D$8,I29,$D$7,$A$37)),"-")</f>
        <v>1283700000</v>
      </c>
      <c r="J37" s="15">
        <f>IFERROR((_xll.QuestorKeyLookup($D$8,J29,$D$7,$A$37)),"-")</f>
        <v>1237800000</v>
      </c>
      <c r="V37" t="s">
        <v>97</v>
      </c>
    </row>
    <row r="38" spans="1:22" x14ac:dyDescent="0.25">
      <c r="A38" s="5"/>
      <c r="B38" s="5"/>
      <c r="C38" s="8" t="s">
        <v>70</v>
      </c>
      <c r="D38" s="15"/>
      <c r="E38" s="15">
        <f>IFERROR(E37/D37-1,"-")</f>
        <v>0.14878771336230789</v>
      </c>
      <c r="F38" s="15">
        <f t="shared" ref="F38:H38" si="5">IFERROR(F37/E37-1,"-")</f>
        <v>0.18481997356468716</v>
      </c>
      <c r="G38" s="15">
        <f t="shared" si="5"/>
        <v>7.0424045464668295E-2</v>
      </c>
      <c r="H38" s="15">
        <f t="shared" si="5"/>
        <v>0.15382392602581385</v>
      </c>
      <c r="I38" s="15">
        <f t="shared" ref="I38" si="6">IFERROR(I37/H37-1,"-")</f>
        <v>7.1625344352617137E-2</v>
      </c>
      <c r="J38" s="15">
        <f t="shared" ref="J38" si="7">IFERROR(J37/I37-1,"-")</f>
        <v>-3.5756017761159109E-2</v>
      </c>
      <c r="V38" t="s">
        <v>73</v>
      </c>
    </row>
    <row r="39" spans="1:22" x14ac:dyDescent="0.25">
      <c r="A39" s="5">
        <v>135000</v>
      </c>
      <c r="B39" s="5"/>
      <c r="C39" s="8" t="str">
        <f>_xll.QuestorKeyNameEN(A39)</f>
        <v>Operating expenses</v>
      </c>
      <c r="D39" s="15">
        <f>IFERROR((_xll.QuestorKeyLookup($D$8,D29,$D$7,$A$39)),"-")</f>
        <v>-218557000</v>
      </c>
      <c r="E39" s="15">
        <f>IFERROR((_xll.QuestorKeyLookup($D$8,E29,$D$7,$A$39)),"-")</f>
        <v>-230542000</v>
      </c>
      <c r="F39" s="15">
        <f>IFERROR((_xll.QuestorKeyLookup($D$8,F29,$D$7,$A$39)),"-")</f>
        <v>-257872000</v>
      </c>
      <c r="G39" s="15">
        <f>IFERROR((_xll.QuestorKeyLookup($D$8,G29,$D$7,$A$39)),"-")</f>
        <v>-249300000</v>
      </c>
      <c r="H39" s="15">
        <f>IFERROR((_xll.QuestorKeyLookup($D$8,H29,$D$7,$A$39)),"-")</f>
        <v>-292300000</v>
      </c>
      <c r="I39" s="15">
        <f>IFERROR((_xll.QuestorKeyLookup($D$8,I29,$D$7,$A$39)),"-")</f>
        <v>-328500000</v>
      </c>
      <c r="J39" s="15">
        <f>IFERROR((_xll.QuestorKeyLookup($D$8,J29,$D$7,$A$39)),"-")</f>
        <v>-309700000</v>
      </c>
    </row>
    <row r="40" spans="1:22" s="25" customFormat="1" x14ac:dyDescent="0.25">
      <c r="A40" s="5">
        <v>135100</v>
      </c>
      <c r="B40" s="5"/>
      <c r="C40" s="8" t="str">
        <f>_xll.QuestorKeyNameEN(A40)</f>
        <v>Sales and marketing expenses</v>
      </c>
      <c r="D40" s="15">
        <f>IFERROR((_xll.QuestorKeyLookup($D$8,D29,$D$7,$A$40)),"-")</f>
        <v>-103035000</v>
      </c>
      <c r="E40" s="15">
        <f>IFERROR((_xll.QuestorKeyLookup($D$8,E29,$D$7,$A$40)),"-")</f>
        <v>-111316000</v>
      </c>
      <c r="F40" s="15">
        <f>IFERROR((_xll.QuestorKeyLookup($D$8,F29,$D$7,$A$40)),"-")</f>
        <v>-128499000</v>
      </c>
      <c r="G40" s="15">
        <f>IFERROR((_xll.QuestorKeyLookup($D$8,G29,$D$7,$A$40)),"-")</f>
        <v>-120500000</v>
      </c>
      <c r="H40" s="15">
        <f>IFERROR((_xll.QuestorKeyLookup($D$8,H29,$D$7,$A$40)),"-")</f>
        <v>-133700000</v>
      </c>
      <c r="I40" s="15">
        <f>IFERROR((_xll.QuestorKeyLookup($D$8,I29,$D$7,$A$40)),"-")</f>
        <v>-159200000</v>
      </c>
      <c r="J40" s="15">
        <f>IFERROR((_xll.QuestorKeyLookup($D$8,J29,$D$7,$A$40)),"-")</f>
        <v>-148600000</v>
      </c>
    </row>
    <row r="41" spans="1:22" s="25" customFormat="1" x14ac:dyDescent="0.25">
      <c r="A41" s="5">
        <v>135300</v>
      </c>
      <c r="B41" s="5"/>
      <c r="C41" s="8" t="str">
        <f>_xll.QuestorKeyNameEN(A41)</f>
        <v>Administrative expenses</v>
      </c>
      <c r="D41" s="15">
        <f>IFERROR((_xll.QuestorKeyLookup($D$8,D29,$D$7,$A$41)),"-")</f>
        <v>-60086000</v>
      </c>
      <c r="E41" s="15">
        <f>IFERROR((_xll.QuestorKeyLookup($D$8,E29,$D$7,$A$41)),"-")</f>
        <v>-59593000</v>
      </c>
      <c r="F41" s="15">
        <f>IFERROR((_xll.QuestorKeyLookup($D$8,F29,$D$7,$A$41)),"-")</f>
        <v>-66270000</v>
      </c>
      <c r="G41" s="15">
        <f>IFERROR((_xll.QuestorKeyLookup($D$8,G29,$D$7,$A$41)),"-")</f>
        <v>-71000000</v>
      </c>
      <c r="H41" s="15">
        <f>IFERROR((_xll.QuestorKeyLookup($D$8,H29,$D$7,$A$41)),"-")</f>
        <v>-84900000</v>
      </c>
      <c r="I41" s="15">
        <f>IFERROR((_xll.QuestorKeyLookup($D$8,I29,$D$7,$A$41)),"-")</f>
        <v>-83400000</v>
      </c>
      <c r="J41" s="15">
        <f>IFERROR((_xll.QuestorKeyLookup($D$8,J29,$D$7,$A$41)),"-")</f>
        <v>-87800000</v>
      </c>
    </row>
    <row r="42" spans="1:22" s="25" customFormat="1" x14ac:dyDescent="0.25">
      <c r="A42" s="5">
        <v>135500</v>
      </c>
      <c r="B42" s="5"/>
      <c r="C42" s="8" t="str">
        <f>_xll.QuestorKeyNameEN(A42)</f>
        <v>Research and development</v>
      </c>
      <c r="D42" s="15">
        <f>IFERROR((_xll.QuestorKeyLookup($D$8,D29,$D$7,$A$42)),"-")</f>
        <v>-55436000</v>
      </c>
      <c r="E42" s="15">
        <f>IFERROR((_xll.QuestorKeyLookup($D$8,E29,$D$7,$A$42)),"-")</f>
        <v>-57078000</v>
      </c>
      <c r="F42" s="15">
        <f>IFERROR((_xll.QuestorKeyLookup($D$8,F29,$D$7,$A$42)),"-")</f>
        <v>-63103000</v>
      </c>
      <c r="G42" s="15">
        <f>IFERROR((_xll.QuestorKeyLookup($D$8,G29,$D$7,$A$42)),"-")</f>
        <v>-57800000</v>
      </c>
      <c r="H42" s="15">
        <f>IFERROR((_xll.QuestorKeyLookup($D$8,H29,$D$7,$A$42)),"-")</f>
        <v>-73700000</v>
      </c>
      <c r="I42" s="15">
        <f>IFERROR((_xll.QuestorKeyLookup($D$8,I29,$D$7,$A$42)),"-")</f>
        <v>-85900000</v>
      </c>
      <c r="J42" s="15">
        <f>IFERROR((_xll.QuestorKeyLookup($D$8,J29,$D$7,$A$42)),"-")</f>
        <v>-73300000</v>
      </c>
    </row>
    <row r="43" spans="1:22" s="25" customFormat="1" x14ac:dyDescent="0.25">
      <c r="A43" s="5">
        <v>135999</v>
      </c>
      <c r="B43" s="5"/>
      <c r="C43" s="8" t="str">
        <f>_xll.QuestorKeyNameEN(A43)</f>
        <v>Operating expenses [other]</v>
      </c>
      <c r="D43" s="15">
        <f>IFERROR((_xll.QuestorKeyLookup($D$8,D29,$D$7,$A$43)),"-")</f>
        <v>0</v>
      </c>
      <c r="E43" s="15">
        <f>IFERROR((_xll.QuestorKeyLookup($D$8,E29,$D$7,$A$43)),"-")</f>
        <v>-2555000</v>
      </c>
      <c r="F43" s="15">
        <f>IFERROR((_xll.QuestorKeyLookup($D$8,F29,$D$7,$A$43)),"-")</f>
        <v>0</v>
      </c>
      <c r="G43" s="15">
        <f>IFERROR((_xll.QuestorKeyLookup($D$8,G29,$D$7,$A$43)),"-")</f>
        <v>0</v>
      </c>
      <c r="H43" s="15" t="str">
        <f>IFERROR((_xll.QuestorKeyLookup($D$8,H29,$D$7,$A$43)),"-")</f>
        <v>-</v>
      </c>
      <c r="I43" s="15">
        <f>IFERROR((_xll.QuestorKeyLookup($D$8,I29,$D$7,$A$43)),"-")</f>
        <v>0</v>
      </c>
      <c r="J43" s="15">
        <f>IFERROR((_xll.QuestorKeyLookup($D$8,J29,$D$7,$A$43)),"-")</f>
        <v>0</v>
      </c>
    </row>
    <row r="44" spans="1:22" x14ac:dyDescent="0.25">
      <c r="A44" s="5">
        <v>910400</v>
      </c>
      <c r="B44" s="5"/>
      <c r="C44" s="8" t="str">
        <f>_xll.QuestorKeyNameEN(A44)</f>
        <v>EBITDA</v>
      </c>
      <c r="D44" s="15">
        <f>IFERROR((_xll.QuestorKeyLookup($D$8,D29,$D$7,$A$44)),"-")</f>
        <v>66698000</v>
      </c>
      <c r="E44" s="15">
        <f>IFERROR((_xll.QuestorKeyLookup($D$8,E29,$D$7,$A$44)),"-")</f>
        <v>120813000</v>
      </c>
      <c r="F44" s="15">
        <f>IFERROR((_xll.QuestorKeyLookup($D$8,F29,$D$7,$A$44)),"-")</f>
        <v>175444000</v>
      </c>
      <c r="G44" s="15">
        <f>IFERROR((_xll.QuestorKeyLookup($D$8,G29,$D$7,$A$44)),"-")</f>
        <v>192000000</v>
      </c>
      <c r="H44" s="15">
        <f>IFERROR((_xll.QuestorKeyLookup($D$8,H29,$D$7,$A$44)),"-")</f>
        <v>215500000</v>
      </c>
      <c r="I44" s="15">
        <f>IFERROR((_xll.QuestorKeyLookup($D$8,I29,$D$7,$A$44)),"-")</f>
        <v>220300000</v>
      </c>
      <c r="J44" s="15">
        <f>IFERROR((_xll.QuestorKeyLookup($D$8,J29,$D$7,$A$44)),"-")</f>
        <v>212500000</v>
      </c>
    </row>
    <row r="45" spans="1:22" x14ac:dyDescent="0.25">
      <c r="A45" s="5"/>
      <c r="B45" s="5"/>
      <c r="C45" s="8" t="s">
        <v>70</v>
      </c>
      <c r="D45" s="15"/>
      <c r="E45" s="15">
        <f>IFERROR(E44/D44-1,"-")</f>
        <v>0.8113436684758164</v>
      </c>
      <c r="F45" s="15">
        <f t="shared" ref="F45:H45" si="8">IFERROR(F44/E44-1,"-")</f>
        <v>0.4521947141450009</v>
      </c>
      <c r="G45" s="15">
        <f t="shared" si="8"/>
        <v>9.4366293518159727E-2</v>
      </c>
      <c r="H45" s="15">
        <f t="shared" si="8"/>
        <v>0.12239583333333326</v>
      </c>
      <c r="I45" s="15">
        <f t="shared" ref="I45" si="9">IFERROR(I44/H44-1,"-")</f>
        <v>2.2273781902552248E-2</v>
      </c>
      <c r="J45" s="15">
        <f t="shared" ref="J45" si="10">IFERROR(J44/I44-1,"-")</f>
        <v>-3.5406264185201985E-2</v>
      </c>
    </row>
    <row r="46" spans="1:22" x14ac:dyDescent="0.25">
      <c r="A46" s="5">
        <v>910950</v>
      </c>
      <c r="B46" s="5"/>
      <c r="C46" s="8" t="s">
        <v>71</v>
      </c>
      <c r="D46" s="15">
        <f>IFERROR((_xll.QuestorKeyLookup($D$8,D29,$D$7,$A$46)),"-")</f>
        <v>9.3600000000000003E-2</v>
      </c>
      <c r="E46" s="15">
        <f>IFERROR((_xll.QuestorKeyLookup($D$8,E29,$D$7,$A$46)),"-")</f>
        <v>0.14760000000000001</v>
      </c>
      <c r="F46" s="15">
        <f>IFERROR((_xll.QuestorKeyLookup($D$8,F29,$D$7,$A$46)),"-")</f>
        <v>0.18090000000000001</v>
      </c>
      <c r="G46" s="15">
        <f>IFERROR((_xll.QuestorKeyLookup($D$8,G29,$D$7,$A$46)),"-")</f>
        <v>0.18490000000000001</v>
      </c>
      <c r="H46" s="15">
        <f>IFERROR((_xll.QuestorKeyLookup($D$8,H29,$D$7,$A$46)),"-")</f>
        <v>0.1799</v>
      </c>
      <c r="I46" s="15">
        <f>IFERROR((_xll.QuestorKeyLookup($D$8,I29,$D$7,$A$46)),"-")</f>
        <v>0.1716</v>
      </c>
      <c r="J46" s="15">
        <f>IFERROR((_xll.QuestorKeyLookup($D$8,J29,$D$7,$A$46)),"-")</f>
        <v>0.17169999999999999</v>
      </c>
    </row>
    <row r="47" spans="1:22" x14ac:dyDescent="0.25">
      <c r="A47" s="5"/>
      <c r="B47" s="5"/>
      <c r="D47" s="15"/>
      <c r="E47" s="15"/>
      <c r="F47" s="15"/>
      <c r="G47" s="15"/>
      <c r="H47" s="15"/>
      <c r="I47" s="15"/>
      <c r="J47" s="15"/>
    </row>
    <row r="48" spans="1:22" x14ac:dyDescent="0.25">
      <c r="A48" s="5"/>
      <c r="B48" s="5"/>
      <c r="D48" s="15"/>
      <c r="E48" s="15"/>
      <c r="F48" s="15"/>
      <c r="G48" s="15"/>
      <c r="H48" s="15"/>
      <c r="I48" s="15"/>
      <c r="J48" s="15"/>
    </row>
    <row r="49" spans="1:10" x14ac:dyDescent="0.25">
      <c r="A49" s="5">
        <v>114550</v>
      </c>
      <c r="B49" s="5"/>
      <c r="C49" s="8" t="str">
        <f>_xll.QuestorKeyNameEN(A49)</f>
        <v>Amortization of acquisition-related intangible assets</v>
      </c>
      <c r="D49" s="15">
        <f>IFERROR((_xll.QuestorKeyLookup($D$8,D29,$D$7,$A$49)),"-")</f>
        <v>0</v>
      </c>
      <c r="E49" s="15">
        <f>IFERROR((_xll.QuestorKeyLookup($D$8,E29,$D$7,$A$49)),"-")</f>
        <v>0</v>
      </c>
      <c r="F49" s="15">
        <f>IFERROR((_xll.QuestorKeyLookup($D$8,F29,$D$7,$A$49)),"-")</f>
        <v>-24585000</v>
      </c>
      <c r="G49" s="15">
        <f>IFERROR((_xll.QuestorKeyLookup($D$8,G29,$D$7,$A$49)),"-")</f>
        <v>-17100000</v>
      </c>
      <c r="H49" s="15">
        <f>IFERROR((_xll.QuestorKeyLookup($D$8,H29,$D$7,$A$49)),"-")</f>
        <v>-14300000</v>
      </c>
      <c r="I49" s="15">
        <f>IFERROR((_xll.QuestorKeyLookup($D$8,I29,$D$7,$A$49)),"-")</f>
        <v>0</v>
      </c>
      <c r="J49" s="15">
        <f>IFERROR((_xll.QuestorKeyLookup($D$8,J29,$D$7,$A$49)),"-")</f>
        <v>0</v>
      </c>
    </row>
    <row r="50" spans="1:10" x14ac:dyDescent="0.25">
      <c r="A50" s="5">
        <v>910500</v>
      </c>
      <c r="B50" s="5"/>
      <c r="C50" s="8" t="str">
        <f>_xll.QuestorKeyNameEN(A50)</f>
        <v>EBIT</v>
      </c>
      <c r="D50" s="15">
        <f>IFERROR((_xll.QuestorKeyLookup($D$8,D29,$D$7,$A$50)),"-")</f>
        <v>29178000</v>
      </c>
      <c r="E50" s="15">
        <f>IFERROR((_xll.QuestorKeyLookup($D$8,E29,$D$7,$A$50)),"-")</f>
        <v>81613000</v>
      </c>
      <c r="F50" s="15">
        <f>IFERROR((_xll.QuestorKeyLookup($D$8,F29,$D$7,$A$50)),"-")</f>
        <v>114776000</v>
      </c>
      <c r="G50" s="15">
        <f>IFERROR((_xll.QuestorKeyLookup($D$8,G29,$D$7,$A$50)),"-")</f>
        <v>140300000</v>
      </c>
      <c r="H50" s="15">
        <f>IFERROR((_xll.QuestorKeyLookup($D$8,H29,$D$7,$A$50)),"-")</f>
        <v>160900000</v>
      </c>
      <c r="I50" s="15">
        <f>IFERROR((_xll.QuestorKeyLookup($D$8,I29,$D$7,$A$50)),"-")</f>
        <v>162600000</v>
      </c>
      <c r="J50" s="15">
        <f>IFERROR((_xll.QuestorKeyLookup($D$8,J29,$D$7,$A$50)),"-")</f>
        <v>149700000</v>
      </c>
    </row>
    <row r="51" spans="1:10" x14ac:dyDescent="0.25">
      <c r="A51" s="5">
        <v>150000</v>
      </c>
      <c r="B51" s="5"/>
      <c r="C51" s="8" t="str">
        <f>_xll.QuestorKeyNameEN(A51)</f>
        <v>Financing</v>
      </c>
      <c r="D51" s="15">
        <f>IFERROR((_xll.QuestorKeyLookup($D$8,D29,$D$7,$A$51)),"-")</f>
        <v>-12374000</v>
      </c>
      <c r="E51" s="15">
        <f>IFERROR((_xll.QuestorKeyLookup($D$8,E29,$D$7,$A$51)),"-")</f>
        <v>-11907000</v>
      </c>
      <c r="F51" s="15">
        <f>IFERROR((_xll.QuestorKeyLookup($D$8,F29,$D$7,$A$51)),"-")</f>
        <v>-25287000</v>
      </c>
      <c r="G51" s="15">
        <f>IFERROR((_xll.QuestorKeyLookup($D$8,G29,$D$7,$A$51)),"-")</f>
        <v>-20300000</v>
      </c>
      <c r="H51" s="15">
        <f>IFERROR((_xll.QuestorKeyLookup($D$8,H29,$D$7,$A$51)),"-")</f>
        <v>-14900000</v>
      </c>
      <c r="I51" s="15">
        <f>IFERROR((_xll.QuestorKeyLookup($D$8,I29,$D$7,$A$51)),"-")</f>
        <v>-20700000</v>
      </c>
      <c r="J51" s="15">
        <f>IFERROR((_xll.QuestorKeyLookup($D$8,J29,$D$7,$A$51)),"-")</f>
        <v>-18400000</v>
      </c>
    </row>
    <row r="52" spans="1:10" x14ac:dyDescent="0.25">
      <c r="A52" s="5">
        <v>151000</v>
      </c>
      <c r="B52" s="5"/>
      <c r="C52" s="8" t="str">
        <f>_xll.QuestorKeyNameEN(A52)</f>
        <v>Finance income</v>
      </c>
      <c r="D52" s="15">
        <f>IFERROR((_xll.QuestorKeyLookup($D$8,D29,$D$7,$A$52)),"-")</f>
        <v>874000</v>
      </c>
      <c r="E52" s="15">
        <f>IFERROR((_xll.QuestorKeyLookup($D$8,E29,$D$7,$A$52)),"-")</f>
        <v>1298000</v>
      </c>
      <c r="F52" s="15">
        <f>IFERROR((_xll.QuestorKeyLookup($D$8,F29,$D$7,$A$52)),"-")</f>
        <v>631000</v>
      </c>
      <c r="G52" s="15">
        <f>IFERROR((_xll.QuestorKeyLookup($D$8,G29,$D$7,$A$52)),"-")</f>
        <v>900000</v>
      </c>
      <c r="H52" s="15">
        <f>IFERROR((_xll.QuestorKeyLookup($D$8,H29,$D$7,$A$52)),"-")</f>
        <v>2300000</v>
      </c>
      <c r="I52" s="15">
        <f>IFERROR((_xll.QuestorKeyLookup($D$8,I29,$D$7,$A$52)),"-")</f>
        <v>4500000</v>
      </c>
      <c r="J52" s="15">
        <f>IFERROR((_xll.QuestorKeyLookup($D$8,J29,$D$7,$A$52)),"-")</f>
        <v>500000</v>
      </c>
    </row>
    <row r="53" spans="1:10" x14ac:dyDescent="0.25">
      <c r="A53" s="5">
        <v>152000</v>
      </c>
      <c r="B53" s="5"/>
      <c r="C53" s="8" t="str">
        <f>_xll.QuestorKeyNameEN(A53)</f>
        <v>Finance expenses</v>
      </c>
      <c r="D53" s="15">
        <f>IFERROR((_xll.QuestorKeyLookup($D$8,D29,$D$7,$A$53)),"-")</f>
        <v>-13248000</v>
      </c>
      <c r="E53" s="15">
        <f>IFERROR((_xll.QuestorKeyLookup($D$8,E29,$D$7,$A$53)),"-")</f>
        <v>-13205000</v>
      </c>
      <c r="F53" s="15">
        <f>IFERROR((_xll.QuestorKeyLookup($D$8,F29,$D$7,$A$53)),"-")</f>
        <v>-25918000</v>
      </c>
      <c r="G53" s="15">
        <f>IFERROR((_xll.QuestorKeyLookup($D$8,G29,$D$7,$A$53)),"-")</f>
        <v>-21200000</v>
      </c>
      <c r="H53" s="15">
        <f>IFERROR((_xll.QuestorKeyLookup($D$8,H29,$D$7,$A$53)),"-")</f>
        <v>-17200000</v>
      </c>
      <c r="I53" s="15">
        <f>IFERROR((_xll.QuestorKeyLookup($D$8,I29,$D$7,$A$53)),"-")</f>
        <v>-25200000</v>
      </c>
      <c r="J53" s="15">
        <f>IFERROR((_xll.QuestorKeyLookup($D$8,J29,$D$7,$A$53)),"-")</f>
        <v>-18900000</v>
      </c>
    </row>
    <row r="54" spans="1:10" x14ac:dyDescent="0.25">
      <c r="A54" s="5">
        <v>910600</v>
      </c>
      <c r="B54" s="5"/>
      <c r="C54" s="8" t="str">
        <f>_xll.QuestorKeyNameEN(A54)</f>
        <v>EBT</v>
      </c>
      <c r="D54" s="15" t="str">
        <f>IFERROR((_xll.QuestorKeyLookup($D$8,D29,#REF!,$A$54)),"-")</f>
        <v>-</v>
      </c>
      <c r="E54" s="15" t="str">
        <f>IFERROR((_xll.QuestorKeyLookup($D$8,E29,#REF!,$A$54)),"-")</f>
        <v>-</v>
      </c>
      <c r="F54" s="15" t="str">
        <f>IFERROR((_xll.QuestorKeyLookup($D$8,F29,#REF!,$A$54)),"-")</f>
        <v>-</v>
      </c>
      <c r="G54" s="15" t="str">
        <f>IFERROR((_xll.QuestorKeyLookup($D$8,G29,#REF!,$A$54)),"-")</f>
        <v>-</v>
      </c>
      <c r="H54" s="15" t="str">
        <f>IFERROR((_xll.QuestorKeyLookup($D$8,H29,#REF!,$A$54)),"-")</f>
        <v>-</v>
      </c>
      <c r="I54" s="15" t="str">
        <f>IFERROR((_xll.QuestorKeyLookup($D$8,I29,#REF!,$A$54)),"-")</f>
        <v>-</v>
      </c>
      <c r="J54" s="15" t="str">
        <f>IFERROR((_xll.QuestorKeyLookup($D$8,J29,#REF!,$A$54)),"-")</f>
        <v>-</v>
      </c>
    </row>
    <row r="55" spans="1:10" x14ac:dyDescent="0.25">
      <c r="A55" s="5">
        <v>170000</v>
      </c>
      <c r="B55" s="5"/>
      <c r="C55" s="8" t="str">
        <f>_xll.QuestorKeyNameEN(A55)</f>
        <v>Income tax</v>
      </c>
      <c r="D55" s="15">
        <f>IFERROR((_xll.QuestorKeyLookup($D$8,D29,$D$7,$A$55)),"-")</f>
        <v>-5073000</v>
      </c>
      <c r="E55" s="15">
        <f>IFERROR((_xll.QuestorKeyLookup($D$8,E29,$D$7,$A$55)),"-")</f>
        <v>-13010000</v>
      </c>
      <c r="F55" s="15">
        <f>IFERROR((_xll.QuestorKeyLookup($D$8,F29,$D$7,$A$55)),"-")</f>
        <v>-13645000</v>
      </c>
      <c r="G55" s="15">
        <f>IFERROR((_xll.QuestorKeyLookup($D$8,G29,$D$7,$A$55)),"-")</f>
        <v>-23100000</v>
      </c>
      <c r="H55" s="15">
        <f>IFERROR((_xll.QuestorKeyLookup($D$8,H29,$D$7,$A$55)),"-")</f>
        <v>-23500000</v>
      </c>
      <c r="I55" s="15">
        <f>IFERROR((_xll.QuestorKeyLookup($D$8,I29,$D$7,$A$55)),"-")</f>
        <v>-31700000</v>
      </c>
      <c r="J55" s="15">
        <f>IFERROR((_xll.QuestorKeyLookup($D$8,J29,$D$7,$A$55)),"-")</f>
        <v>-29000000</v>
      </c>
    </row>
    <row r="56" spans="1:10" x14ac:dyDescent="0.25">
      <c r="A56" s="5">
        <v>180000</v>
      </c>
      <c r="B56" s="5"/>
      <c r="C56" s="8" t="str">
        <f>_xll.QuestorKeyNameEN(A56)</f>
        <v>Other matters after tax</v>
      </c>
      <c r="D56" s="15">
        <f>IFERROR((_xll.QuestorKeyLookup($D$8,D29,$D$7,$A$56)),"-")</f>
        <v>0</v>
      </c>
      <c r="E56" s="15">
        <f>IFERROR((_xll.QuestorKeyLookup($D$8,E29,$D$7,$A$56)),"-")</f>
        <v>0</v>
      </c>
      <c r="F56" s="15">
        <f>IFERROR((_xll.QuestorKeyLookup($D$8,F29,$D$7,$A$56)),"-")</f>
        <v>0</v>
      </c>
      <c r="G56" s="15">
        <f>IFERROR((_xll.QuestorKeyLookup($D$8,G29,$D$7,$A$56)),"-")</f>
        <v>0</v>
      </c>
      <c r="H56" s="15">
        <f>IFERROR((_xll.QuestorKeyLookup($D$8,H29,$D$7,$A$56)),"-")</f>
        <v>0</v>
      </c>
      <c r="I56" s="15">
        <f>IFERROR((_xll.QuestorKeyLookup($D$8,I29,$D$7,$A$56)),"-")</f>
        <v>0</v>
      </c>
      <c r="J56" s="15">
        <f>IFERROR((_xll.QuestorKeyLookup($D$8,J29,$D$7,$A$56)),"-")</f>
        <v>0</v>
      </c>
    </row>
    <row r="57" spans="1:10" x14ac:dyDescent="0.25">
      <c r="A57" s="5">
        <v>910700</v>
      </c>
      <c r="B57" s="5"/>
      <c r="C57" s="8" t="str">
        <f>_xll.QuestorKeyNameEN(A57)</f>
        <v>Earnings</v>
      </c>
      <c r="D57" s="15">
        <f>IFERROR((_xll.QuestorKeyLookup($D$8,D29,$D$7,$A$57)),"-")</f>
        <v>11731000</v>
      </c>
      <c r="E57" s="15">
        <f>IFERROR((_xll.QuestorKeyLookup($D$8,E29,$D$7,$A$57)),"-")</f>
        <v>56696000</v>
      </c>
      <c r="F57" s="15">
        <f>IFERROR((_xll.QuestorKeyLookup($D$8,F29,$D$7,$A$57)),"-")</f>
        <v>75844000</v>
      </c>
      <c r="G57" s="15">
        <f>IFERROR((_xll.QuestorKeyLookup($D$8,G29,$D$7,$A$57)),"-")</f>
        <v>96900000</v>
      </c>
      <c r="H57" s="15">
        <f>IFERROR((_xll.QuestorKeyLookup($D$8,H29,$D$7,$A$57)),"-")</f>
        <v>122500000</v>
      </c>
      <c r="I57" s="15">
        <f>IFERROR((_xll.QuestorKeyLookup($D$8,I29,$D$7,$A$57)),"-")</f>
        <v>110100000</v>
      </c>
      <c r="J57" s="15">
        <f>IFERROR((_xll.QuestorKeyLookup($D$8,J29,$D$7,$A$57)),"-")</f>
        <v>102600000</v>
      </c>
    </row>
    <row r="58" spans="1:10" x14ac:dyDescent="0.25">
      <c r="A58" s="5"/>
      <c r="B58" s="5"/>
      <c r="F58" s="24"/>
    </row>
    <row r="59" spans="1:10" x14ac:dyDescent="0.25">
      <c r="F59" s="24"/>
    </row>
    <row r="60" spans="1:10" x14ac:dyDescent="0.25">
      <c r="C60" s="1"/>
      <c r="F60" s="24"/>
    </row>
    <row r="61" spans="1:10" x14ac:dyDescent="0.25">
      <c r="A61" s="6"/>
      <c r="B61" s="6"/>
      <c r="F61" s="24"/>
    </row>
    <row r="62" spans="1:10" x14ac:dyDescent="0.25">
      <c r="A62" s="6"/>
      <c r="B62" s="6"/>
      <c r="F62" s="24"/>
    </row>
    <row r="63" spans="1:10" x14ac:dyDescent="0.25">
      <c r="A63" s="6"/>
      <c r="B63" s="6"/>
      <c r="F63" s="24"/>
    </row>
    <row r="64" spans="1:10" x14ac:dyDescent="0.25">
      <c r="A64" s="6"/>
      <c r="B64" s="6"/>
      <c r="F64" s="24"/>
    </row>
    <row r="65" spans="1:6" x14ac:dyDescent="0.25">
      <c r="A65" s="6"/>
      <c r="B65" s="6"/>
      <c r="F65" s="24"/>
    </row>
    <row r="66" spans="1:6" x14ac:dyDescent="0.25">
      <c r="A66" s="6"/>
      <c r="B66" s="6"/>
      <c r="F66" s="24"/>
    </row>
    <row r="67" spans="1:6" x14ac:dyDescent="0.25">
      <c r="A67" s="6"/>
      <c r="B67" s="6"/>
      <c r="F67" s="24"/>
    </row>
    <row r="68" spans="1:6" x14ac:dyDescent="0.25">
      <c r="A68" s="6"/>
      <c r="B68" s="6"/>
      <c r="F68" s="24"/>
    </row>
    <row r="69" spans="1:6" x14ac:dyDescent="0.25">
      <c r="A69" s="6"/>
      <c r="B69" s="6"/>
      <c r="F69" s="24"/>
    </row>
    <row r="70" spans="1:6" x14ac:dyDescent="0.25">
      <c r="A70" s="6"/>
      <c r="B70" s="6"/>
      <c r="F70" s="24"/>
    </row>
    <row r="71" spans="1:6" x14ac:dyDescent="0.25">
      <c r="A71" s="6"/>
      <c r="B71" s="6"/>
      <c r="F71" s="24"/>
    </row>
    <row r="72" spans="1:6" x14ac:dyDescent="0.25">
      <c r="A72" s="6"/>
      <c r="B72" s="6"/>
      <c r="F72" s="24"/>
    </row>
    <row r="73" spans="1:6" x14ac:dyDescent="0.25">
      <c r="A73" s="6"/>
      <c r="B73" s="6"/>
      <c r="F73" s="24"/>
    </row>
    <row r="74" spans="1:6" x14ac:dyDescent="0.25">
      <c r="A74" s="6"/>
      <c r="B74" s="6"/>
      <c r="F74" s="24"/>
    </row>
    <row r="75" spans="1:6" x14ac:dyDescent="0.25">
      <c r="A75" s="6"/>
      <c r="B75" s="6"/>
      <c r="F75" s="24"/>
    </row>
    <row r="76" spans="1:6" x14ac:dyDescent="0.25">
      <c r="A76" s="6"/>
      <c r="B76" s="6"/>
      <c r="F76" s="24"/>
    </row>
    <row r="77" spans="1:6" x14ac:dyDescent="0.25">
      <c r="A77" s="6"/>
      <c r="B77" s="6"/>
      <c r="F77" s="24"/>
    </row>
    <row r="78" spans="1:6" x14ac:dyDescent="0.25">
      <c r="A78" s="6"/>
      <c r="B78" s="6"/>
      <c r="F78" s="24"/>
    </row>
    <row r="79" spans="1:6" x14ac:dyDescent="0.25">
      <c r="F79" s="24"/>
    </row>
    <row r="80" spans="1:6" x14ac:dyDescent="0.25">
      <c r="F80" s="24"/>
    </row>
    <row r="81" spans="6:6" x14ac:dyDescent="0.25">
      <c r="F81" s="24"/>
    </row>
    <row r="82" spans="6:6" x14ac:dyDescent="0.25">
      <c r="F82" s="24"/>
    </row>
    <row r="83" spans="6:6" x14ac:dyDescent="0.25">
      <c r="F83" s="24"/>
    </row>
    <row r="84" spans="6:6" x14ac:dyDescent="0.25">
      <c r="F84" s="24"/>
    </row>
    <row r="85" spans="6:6" x14ac:dyDescent="0.25">
      <c r="F85" s="24"/>
    </row>
    <row r="86" spans="6:6" x14ac:dyDescent="0.25">
      <c r="F86" s="24"/>
    </row>
    <row r="87" spans="6:6" x14ac:dyDescent="0.25">
      <c r="F87" s="24"/>
    </row>
    <row r="88" spans="6:6" x14ac:dyDescent="0.25">
      <c r="F88" s="24"/>
    </row>
    <row r="89" spans="6:6" x14ac:dyDescent="0.25">
      <c r="F89" s="24"/>
    </row>
    <row r="90" spans="6:6" x14ac:dyDescent="0.25">
      <c r="F90" s="24"/>
    </row>
    <row r="91" spans="6:6" x14ac:dyDescent="0.25">
      <c r="F91" s="24"/>
    </row>
    <row r="92" spans="6:6" x14ac:dyDescent="0.25">
      <c r="F92" s="24"/>
    </row>
    <row r="93" spans="6:6" x14ac:dyDescent="0.25">
      <c r="F93" s="24"/>
    </row>
    <row r="94" spans="6:6" x14ac:dyDescent="0.25">
      <c r="F94" s="24"/>
    </row>
    <row r="95" spans="6:6" x14ac:dyDescent="0.25">
      <c r="F95" s="24"/>
    </row>
    <row r="96" spans="6:6" x14ac:dyDescent="0.25">
      <c r="F96" s="24"/>
    </row>
    <row r="97" spans="6:6" x14ac:dyDescent="0.25">
      <c r="F97" s="24"/>
    </row>
    <row r="98" spans="6:6" x14ac:dyDescent="0.25">
      <c r="F98" s="24"/>
    </row>
    <row r="99" spans="6:6" x14ac:dyDescent="0.25">
      <c r="F99" s="24"/>
    </row>
    <row r="100" spans="6:6" x14ac:dyDescent="0.25">
      <c r="F100" s="24"/>
    </row>
    <row r="101" spans="6:6" x14ac:dyDescent="0.25">
      <c r="F101" s="24"/>
    </row>
    <row r="102" spans="6:6" x14ac:dyDescent="0.25">
      <c r="F102" s="24"/>
    </row>
    <row r="103" spans="6:6" x14ac:dyDescent="0.25">
      <c r="F103" s="24"/>
    </row>
    <row r="104" spans="6:6" x14ac:dyDescent="0.25">
      <c r="F104" s="24"/>
    </row>
    <row r="105" spans="6:6" x14ac:dyDescent="0.25">
      <c r="F105" s="24"/>
    </row>
    <row r="106" spans="6:6" x14ac:dyDescent="0.25">
      <c r="F106" s="24"/>
    </row>
    <row r="107" spans="6:6" x14ac:dyDescent="0.25">
      <c r="F107" s="24"/>
    </row>
    <row r="108" spans="6:6" x14ac:dyDescent="0.25">
      <c r="F108" s="24"/>
    </row>
    <row r="109" spans="6:6" x14ac:dyDescent="0.25">
      <c r="F109" s="24"/>
    </row>
    <row r="110" spans="6:6" x14ac:dyDescent="0.25">
      <c r="F110" s="24"/>
    </row>
    <row r="111" spans="6:6" x14ac:dyDescent="0.25">
      <c r="F111" s="24"/>
    </row>
    <row r="112" spans="6:6" x14ac:dyDescent="0.25">
      <c r="F112" s="24"/>
    </row>
    <row r="113" spans="6:6" x14ac:dyDescent="0.25">
      <c r="F113" s="24"/>
    </row>
    <row r="114" spans="6:6" x14ac:dyDescent="0.25">
      <c r="F114" s="24"/>
    </row>
    <row r="115" spans="6:6" x14ac:dyDescent="0.25">
      <c r="F115" s="24"/>
    </row>
    <row r="116" spans="6:6" x14ac:dyDescent="0.25">
      <c r="F116" s="24"/>
    </row>
    <row r="117" spans="6:6" x14ac:dyDescent="0.25">
      <c r="F117" s="24"/>
    </row>
    <row r="118" spans="6:6" x14ac:dyDescent="0.25">
      <c r="F118" s="24"/>
    </row>
    <row r="119" spans="6:6" x14ac:dyDescent="0.25">
      <c r="F119" s="24"/>
    </row>
    <row r="120" spans="6:6" x14ac:dyDescent="0.25">
      <c r="F120" s="24"/>
    </row>
    <row r="121" spans="6:6" x14ac:dyDescent="0.25">
      <c r="F121" s="24"/>
    </row>
    <row r="122" spans="6:6" x14ac:dyDescent="0.25">
      <c r="F122" s="24"/>
    </row>
    <row r="123" spans="6:6" x14ac:dyDescent="0.25">
      <c r="F123" s="24"/>
    </row>
    <row r="124" spans="6:6" x14ac:dyDescent="0.25">
      <c r="F124" s="24"/>
    </row>
    <row r="125" spans="6:6" x14ac:dyDescent="0.25">
      <c r="F125" s="24"/>
    </row>
    <row r="126" spans="6:6" x14ac:dyDescent="0.25">
      <c r="F126" s="24"/>
    </row>
    <row r="127" spans="6:6" x14ac:dyDescent="0.25">
      <c r="F127" s="24"/>
    </row>
    <row r="128" spans="6:6" x14ac:dyDescent="0.25">
      <c r="F128" s="24"/>
    </row>
    <row r="129" spans="6:6" x14ac:dyDescent="0.25">
      <c r="F129" s="24"/>
    </row>
    <row r="130" spans="6:6" x14ac:dyDescent="0.25">
      <c r="F130" s="24"/>
    </row>
    <row r="131" spans="6:6" x14ac:dyDescent="0.25">
      <c r="F131" s="24"/>
    </row>
    <row r="132" spans="6:6" x14ac:dyDescent="0.25">
      <c r="F132" s="24"/>
    </row>
    <row r="133" spans="6:6" x14ac:dyDescent="0.25">
      <c r="F133" s="24"/>
    </row>
    <row r="134" spans="6:6" x14ac:dyDescent="0.25">
      <c r="F134" s="24"/>
    </row>
    <row r="135" spans="6:6" x14ac:dyDescent="0.25">
      <c r="F135" s="24"/>
    </row>
    <row r="136" spans="6:6" x14ac:dyDescent="0.25">
      <c r="F136" s="24"/>
    </row>
    <row r="137" spans="6:6" x14ac:dyDescent="0.25">
      <c r="F137" s="24"/>
    </row>
    <row r="138" spans="6:6" x14ac:dyDescent="0.25">
      <c r="F138" s="24"/>
    </row>
    <row r="139" spans="6:6" x14ac:dyDescent="0.25">
      <c r="F139" s="24"/>
    </row>
    <row r="140" spans="6:6" x14ac:dyDescent="0.25">
      <c r="F140" s="24"/>
    </row>
    <row r="141" spans="6:6" x14ac:dyDescent="0.25">
      <c r="F141" s="24"/>
    </row>
    <row r="142" spans="6:6" x14ac:dyDescent="0.25">
      <c r="F142" s="24"/>
    </row>
    <row r="143" spans="6:6" x14ac:dyDescent="0.25">
      <c r="F143" s="24"/>
    </row>
    <row r="144" spans="6:6" x14ac:dyDescent="0.25">
      <c r="F144" s="24"/>
    </row>
    <row r="145" spans="6:6" x14ac:dyDescent="0.25">
      <c r="F145" s="24"/>
    </row>
    <row r="146" spans="6:6" x14ac:dyDescent="0.25">
      <c r="F146" s="24"/>
    </row>
    <row r="147" spans="6:6" x14ac:dyDescent="0.25">
      <c r="F147" s="24"/>
    </row>
    <row r="148" spans="6:6" x14ac:dyDescent="0.25">
      <c r="F148" s="24"/>
    </row>
    <row r="149" spans="6:6" x14ac:dyDescent="0.25">
      <c r="F149" s="24"/>
    </row>
    <row r="150" spans="6:6" x14ac:dyDescent="0.25">
      <c r="F150" s="24"/>
    </row>
    <row r="151" spans="6:6" x14ac:dyDescent="0.25">
      <c r="F151" s="24"/>
    </row>
    <row r="152" spans="6:6" x14ac:dyDescent="0.25">
      <c r="F152" s="24"/>
    </row>
    <row r="153" spans="6:6" x14ac:dyDescent="0.25">
      <c r="F153" s="24"/>
    </row>
    <row r="154" spans="6:6" x14ac:dyDescent="0.25">
      <c r="F154" s="24"/>
    </row>
    <row r="155" spans="6:6" x14ac:dyDescent="0.25">
      <c r="F155" s="24"/>
    </row>
    <row r="156" spans="6:6" x14ac:dyDescent="0.25">
      <c r="F156" s="24"/>
    </row>
    <row r="157" spans="6:6" x14ac:dyDescent="0.25">
      <c r="F157" s="24"/>
    </row>
    <row r="158" spans="6:6" x14ac:dyDescent="0.25">
      <c r="F158" s="24"/>
    </row>
    <row r="159" spans="6:6" x14ac:dyDescent="0.25">
      <c r="F159" s="24"/>
    </row>
    <row r="160" spans="6:6" x14ac:dyDescent="0.25">
      <c r="F160" s="24"/>
    </row>
    <row r="161" spans="6:6" x14ac:dyDescent="0.25">
      <c r="F161" s="24"/>
    </row>
    <row r="162" spans="6:6" x14ac:dyDescent="0.25">
      <c r="F162" s="24"/>
    </row>
    <row r="163" spans="6:6" x14ac:dyDescent="0.25">
      <c r="F163" s="24"/>
    </row>
    <row r="164" spans="6:6" x14ac:dyDescent="0.25">
      <c r="F164" s="24"/>
    </row>
    <row r="165" spans="6:6" x14ac:dyDescent="0.25">
      <c r="F165" s="24"/>
    </row>
    <row r="166" spans="6:6" x14ac:dyDescent="0.25">
      <c r="F166" s="24"/>
    </row>
    <row r="167" spans="6:6" x14ac:dyDescent="0.25">
      <c r="F167" s="24"/>
    </row>
    <row r="168" spans="6:6" x14ac:dyDescent="0.25">
      <c r="F168" s="24"/>
    </row>
    <row r="169" spans="6:6" x14ac:dyDescent="0.25">
      <c r="F169" s="24"/>
    </row>
    <row r="170" spans="6:6" x14ac:dyDescent="0.25">
      <c r="F170" s="24"/>
    </row>
    <row r="171" spans="6:6" x14ac:dyDescent="0.25">
      <c r="F171" s="24"/>
    </row>
    <row r="172" spans="6:6" x14ac:dyDescent="0.25">
      <c r="F172" s="24"/>
    </row>
    <row r="173" spans="6:6" x14ac:dyDescent="0.25">
      <c r="F173" s="24"/>
    </row>
    <row r="174" spans="6:6" x14ac:dyDescent="0.25">
      <c r="F174" s="24"/>
    </row>
    <row r="175" spans="6:6" x14ac:dyDescent="0.25">
      <c r="F175" s="24"/>
    </row>
    <row r="176" spans="6:6" x14ac:dyDescent="0.25">
      <c r="F176" s="24"/>
    </row>
    <row r="177" spans="6:6" x14ac:dyDescent="0.25">
      <c r="F177" s="24"/>
    </row>
    <row r="178" spans="6:6" x14ac:dyDescent="0.25">
      <c r="F178" s="24"/>
    </row>
    <row r="179" spans="6:6" x14ac:dyDescent="0.25">
      <c r="F179" s="24"/>
    </row>
    <row r="180" spans="6:6" x14ac:dyDescent="0.25">
      <c r="F180" s="24"/>
    </row>
    <row r="181" spans="6:6" x14ac:dyDescent="0.25">
      <c r="F181" s="24"/>
    </row>
    <row r="182" spans="6:6" x14ac:dyDescent="0.25">
      <c r="F182" s="24"/>
    </row>
    <row r="183" spans="6:6" x14ac:dyDescent="0.25">
      <c r="F183" s="24"/>
    </row>
    <row r="184" spans="6:6" x14ac:dyDescent="0.25">
      <c r="F184" s="24"/>
    </row>
    <row r="185" spans="6:6" x14ac:dyDescent="0.25">
      <c r="F185" s="24"/>
    </row>
    <row r="186" spans="6:6" x14ac:dyDescent="0.25">
      <c r="F186" s="24"/>
    </row>
    <row r="187" spans="6:6" x14ac:dyDescent="0.25">
      <c r="F187" s="24"/>
    </row>
    <row r="188" spans="6:6" x14ac:dyDescent="0.25">
      <c r="F188" s="24"/>
    </row>
    <row r="189" spans="6:6" x14ac:dyDescent="0.25">
      <c r="F189" s="24"/>
    </row>
    <row r="190" spans="6:6" x14ac:dyDescent="0.25">
      <c r="F190" s="24"/>
    </row>
    <row r="191" spans="6:6" x14ac:dyDescent="0.25">
      <c r="F191" s="24"/>
    </row>
    <row r="192" spans="6:6" x14ac:dyDescent="0.25">
      <c r="F192" s="24"/>
    </row>
    <row r="193" spans="6:6" x14ac:dyDescent="0.25">
      <c r="F193" s="24"/>
    </row>
    <row r="194" spans="6:6" x14ac:dyDescent="0.25">
      <c r="F194" s="24"/>
    </row>
    <row r="195" spans="6:6" x14ac:dyDescent="0.25">
      <c r="F195" s="24"/>
    </row>
    <row r="196" spans="6:6" x14ac:dyDescent="0.25">
      <c r="F196" s="24"/>
    </row>
    <row r="197" spans="6:6" x14ac:dyDescent="0.25">
      <c r="F197" s="24"/>
    </row>
    <row r="198" spans="6:6" x14ac:dyDescent="0.25">
      <c r="F198" s="24"/>
    </row>
    <row r="199" spans="6:6" x14ac:dyDescent="0.25">
      <c r="F199" s="24"/>
    </row>
    <row r="200" spans="6:6" x14ac:dyDescent="0.25">
      <c r="F200" s="24"/>
    </row>
    <row r="201" spans="6:6" x14ac:dyDescent="0.25">
      <c r="F201" s="24"/>
    </row>
    <row r="202" spans="6:6" x14ac:dyDescent="0.25">
      <c r="F202" s="24"/>
    </row>
    <row r="203" spans="6:6" x14ac:dyDescent="0.25">
      <c r="F203" s="24"/>
    </row>
    <row r="204" spans="6:6" x14ac:dyDescent="0.25">
      <c r="F204" s="24"/>
    </row>
    <row r="205" spans="6:6" x14ac:dyDescent="0.25">
      <c r="F205" s="24"/>
    </row>
    <row r="206" spans="6:6" x14ac:dyDescent="0.25">
      <c r="F206" s="24"/>
    </row>
    <row r="207" spans="6:6" x14ac:dyDescent="0.25">
      <c r="F207" s="24"/>
    </row>
    <row r="208" spans="6:6" x14ac:dyDescent="0.25">
      <c r="F208" s="24"/>
    </row>
    <row r="209" spans="6:6" x14ac:dyDescent="0.25">
      <c r="F209" s="24"/>
    </row>
    <row r="210" spans="6:6" x14ac:dyDescent="0.25">
      <c r="F210" s="24"/>
    </row>
    <row r="211" spans="6:6" x14ac:dyDescent="0.25">
      <c r="F211" s="24"/>
    </row>
    <row r="212" spans="6:6" x14ac:dyDescent="0.25">
      <c r="F212" s="24"/>
    </row>
    <row r="213" spans="6:6" x14ac:dyDescent="0.25">
      <c r="F213" s="24"/>
    </row>
    <row r="214" spans="6:6" x14ac:dyDescent="0.25">
      <c r="F214" s="24"/>
    </row>
    <row r="215" spans="6:6" x14ac:dyDescent="0.25">
      <c r="F215" s="24"/>
    </row>
    <row r="216" spans="6:6" x14ac:dyDescent="0.25">
      <c r="F216" s="24"/>
    </row>
    <row r="217" spans="6:6" x14ac:dyDescent="0.25">
      <c r="F217" s="24"/>
    </row>
    <row r="218" spans="6:6" x14ac:dyDescent="0.25">
      <c r="F218" s="24"/>
    </row>
    <row r="219" spans="6:6" x14ac:dyDescent="0.25">
      <c r="F219" s="24"/>
    </row>
    <row r="220" spans="6:6" x14ac:dyDescent="0.25">
      <c r="F220" s="24"/>
    </row>
    <row r="221" spans="6:6" x14ac:dyDescent="0.25">
      <c r="F221" s="24"/>
    </row>
    <row r="222" spans="6:6" x14ac:dyDescent="0.25">
      <c r="F222" s="24"/>
    </row>
    <row r="223" spans="6:6" x14ac:dyDescent="0.25">
      <c r="F223" s="24"/>
    </row>
    <row r="224" spans="6:6" x14ac:dyDescent="0.25">
      <c r="F224" s="24"/>
    </row>
    <row r="225" spans="6:6" x14ac:dyDescent="0.25">
      <c r="F225" s="24"/>
    </row>
    <row r="226" spans="6:6" x14ac:dyDescent="0.25">
      <c r="F226" s="24"/>
    </row>
    <row r="227" spans="6:6" x14ac:dyDescent="0.25">
      <c r="F227" s="24"/>
    </row>
    <row r="228" spans="6:6" x14ac:dyDescent="0.25">
      <c r="F228" s="24"/>
    </row>
    <row r="229" spans="6:6" x14ac:dyDescent="0.25">
      <c r="F229" s="24"/>
    </row>
    <row r="230" spans="6:6" x14ac:dyDescent="0.25">
      <c r="F230" s="24"/>
    </row>
    <row r="231" spans="6:6" x14ac:dyDescent="0.25">
      <c r="F231" s="24"/>
    </row>
    <row r="232" spans="6:6" x14ac:dyDescent="0.25">
      <c r="F232" s="24"/>
    </row>
    <row r="233" spans="6:6" x14ac:dyDescent="0.25">
      <c r="F233" s="24"/>
    </row>
    <row r="234" spans="6:6" x14ac:dyDescent="0.25">
      <c r="F234" s="24"/>
    </row>
    <row r="235" spans="6:6" x14ac:dyDescent="0.25">
      <c r="F235" s="24"/>
    </row>
    <row r="236" spans="6:6" x14ac:dyDescent="0.25">
      <c r="F236" s="24"/>
    </row>
    <row r="237" spans="6:6" x14ac:dyDescent="0.25">
      <c r="F237" s="24"/>
    </row>
    <row r="238" spans="6:6" x14ac:dyDescent="0.25">
      <c r="F238" s="24"/>
    </row>
    <row r="239" spans="6:6" x14ac:dyDescent="0.25">
      <c r="F239" s="24"/>
    </row>
    <row r="240" spans="6:6" x14ac:dyDescent="0.25">
      <c r="F240" s="24"/>
    </row>
    <row r="241" spans="6:6" x14ac:dyDescent="0.25">
      <c r="F241" s="24"/>
    </row>
    <row r="242" spans="6:6" x14ac:dyDescent="0.25">
      <c r="F242" s="24"/>
    </row>
    <row r="243" spans="6:6" x14ac:dyDescent="0.25">
      <c r="F243" s="24"/>
    </row>
    <row r="244" spans="6:6" x14ac:dyDescent="0.25">
      <c r="F244" s="24"/>
    </row>
    <row r="245" spans="6:6" x14ac:dyDescent="0.25">
      <c r="F245" s="24"/>
    </row>
    <row r="246" spans="6:6" x14ac:dyDescent="0.25">
      <c r="F246" s="24"/>
    </row>
    <row r="247" spans="6:6" x14ac:dyDescent="0.25">
      <c r="F247" s="24"/>
    </row>
    <row r="248" spans="6:6" x14ac:dyDescent="0.25">
      <c r="F248" s="24"/>
    </row>
    <row r="249" spans="6:6" x14ac:dyDescent="0.25">
      <c r="F249" s="24"/>
    </row>
    <row r="250" spans="6:6" x14ac:dyDescent="0.25">
      <c r="F250" s="24"/>
    </row>
    <row r="251" spans="6:6" x14ac:dyDescent="0.25">
      <c r="F251" s="24"/>
    </row>
    <row r="252" spans="6:6" x14ac:dyDescent="0.25">
      <c r="F252" s="24"/>
    </row>
    <row r="253" spans="6:6" x14ac:dyDescent="0.25">
      <c r="F253" s="24"/>
    </row>
    <row r="254" spans="6:6" x14ac:dyDescent="0.25">
      <c r="F254" s="24"/>
    </row>
    <row r="255" spans="6:6" x14ac:dyDescent="0.25">
      <c r="F255" s="24"/>
    </row>
    <row r="256" spans="6:6" x14ac:dyDescent="0.25">
      <c r="F256" s="24"/>
    </row>
    <row r="257" spans="6:6" x14ac:dyDescent="0.25">
      <c r="F257" s="24"/>
    </row>
    <row r="258" spans="6:6" x14ac:dyDescent="0.25">
      <c r="F258" s="24"/>
    </row>
    <row r="259" spans="6:6" x14ac:dyDescent="0.25">
      <c r="F259" s="24"/>
    </row>
    <row r="260" spans="6:6" x14ac:dyDescent="0.25">
      <c r="F260" s="24"/>
    </row>
    <row r="261" spans="6:6" x14ac:dyDescent="0.25">
      <c r="F261" s="24"/>
    </row>
    <row r="262" spans="6:6" x14ac:dyDescent="0.25">
      <c r="F262" s="24"/>
    </row>
    <row r="263" spans="6:6" x14ac:dyDescent="0.25">
      <c r="F263" s="24"/>
    </row>
    <row r="264" spans="6:6" x14ac:dyDescent="0.25">
      <c r="F264" s="24"/>
    </row>
    <row r="265" spans="6:6" x14ac:dyDescent="0.25">
      <c r="F265" s="24"/>
    </row>
    <row r="266" spans="6:6" x14ac:dyDescent="0.25">
      <c r="F266" s="24"/>
    </row>
    <row r="267" spans="6:6" x14ac:dyDescent="0.25">
      <c r="F267" s="24"/>
    </row>
    <row r="268" spans="6:6" x14ac:dyDescent="0.25">
      <c r="F268" s="24"/>
    </row>
    <row r="269" spans="6:6" x14ac:dyDescent="0.25">
      <c r="F269" s="24"/>
    </row>
    <row r="270" spans="6:6" x14ac:dyDescent="0.25">
      <c r="F270" s="24"/>
    </row>
    <row r="271" spans="6:6" x14ac:dyDescent="0.25">
      <c r="F271" s="24"/>
    </row>
    <row r="272" spans="6:6" x14ac:dyDescent="0.25">
      <c r="F272" s="24"/>
    </row>
    <row r="273" spans="6:6" x14ac:dyDescent="0.25">
      <c r="F273" s="24"/>
    </row>
    <row r="274" spans="6:6" x14ac:dyDescent="0.25">
      <c r="F274" s="24"/>
    </row>
    <row r="275" spans="6:6" x14ac:dyDescent="0.25">
      <c r="F275" s="24"/>
    </row>
    <row r="276" spans="6:6" x14ac:dyDescent="0.25">
      <c r="F276" s="24"/>
    </row>
    <row r="277" spans="6:6" x14ac:dyDescent="0.25">
      <c r="F277" s="24"/>
    </row>
    <row r="278" spans="6:6" x14ac:dyDescent="0.25">
      <c r="F278" s="24"/>
    </row>
  </sheetData>
  <mergeCells count="4">
    <mergeCell ref="D9:E9"/>
    <mergeCell ref="D8:E8"/>
    <mergeCell ref="D7:E7"/>
    <mergeCell ref="D6:E6"/>
  </mergeCells>
  <dataValidations count="2">
    <dataValidation type="list" allowBlank="1" showInputMessage="1" showErrorMessage="1" sqref="D8" xr:uid="{E595836C-F140-4267-8712-308083A48DB3}">
      <formula1>$V$11:$V$38</formula1>
    </dataValidation>
    <dataValidation type="list" allowBlank="1" showInputMessage="1" showErrorMessage="1" sqref="D7" xr:uid="{F38EFE9B-61A9-4577-B541-3990E9FDA24F}">
      <formula1>$V$6:$V$9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6D76-FF8D-4959-9764-970CD55A4227}">
  <dimension ref="A1:S40"/>
  <sheetViews>
    <sheetView showGridLines="0" topLeftCell="C1" zoomScaleNormal="100" workbookViewId="0">
      <selection activeCell="E6" sqref="E6:F6"/>
    </sheetView>
  </sheetViews>
  <sheetFormatPr defaultRowHeight="15" outlineLevelRow="1" outlineLevelCol="1" x14ac:dyDescent="0.25"/>
  <cols>
    <col min="1" max="2" width="9.140625" hidden="1" customWidth="1" outlineLevel="1"/>
    <col min="3" max="3" width="2.7109375" customWidth="1" collapsed="1"/>
    <col min="4" max="4" width="19.140625" customWidth="1"/>
    <col min="5" max="6" width="8.85546875" customWidth="1"/>
    <col min="7" max="7" width="15.7109375" bestFit="1" customWidth="1"/>
    <col min="8" max="10" width="16.28515625" bestFit="1" customWidth="1"/>
    <col min="11" max="12" width="18.85546875" bestFit="1" customWidth="1"/>
    <col min="13" max="13" width="17.28515625" bestFit="1" customWidth="1"/>
    <col min="14" max="14" width="15.85546875" bestFit="1" customWidth="1"/>
    <col min="15" max="15" width="16.85546875" bestFit="1" customWidth="1"/>
    <col min="16" max="16" width="15.85546875" bestFit="1" customWidth="1"/>
    <col min="17" max="17" width="11.5703125" customWidth="1"/>
    <col min="23" max="23" width="12" bestFit="1" customWidth="1"/>
  </cols>
  <sheetData>
    <row r="1" spans="1:19" ht="54" customHeight="1" x14ac:dyDescent="0.5">
      <c r="D1" s="3" t="s">
        <v>1317</v>
      </c>
    </row>
    <row r="4" spans="1:19" x14ac:dyDescent="0.25">
      <c r="D4" s="1" t="s">
        <v>1319</v>
      </c>
      <c r="I4" s="26"/>
    </row>
    <row r="6" spans="1:19" ht="15" customHeight="1" x14ac:dyDescent="0.25">
      <c r="D6" s="9" t="s">
        <v>1312</v>
      </c>
      <c r="E6" s="43" cm="1">
        <f t="array" ref="E6">_xll.PreviousBusinessday(_xll.GeniusToday())</f>
        <v>44573</v>
      </c>
      <c r="F6" s="43"/>
    </row>
    <row r="7" spans="1:19" ht="15" customHeight="1" x14ac:dyDescent="0.25">
      <c r="E7" s="12"/>
    </row>
    <row r="8" spans="1:19" ht="15" customHeight="1" x14ac:dyDescent="0.25">
      <c r="E8" s="13"/>
    </row>
    <row r="9" spans="1:19" hidden="1" outlineLevel="1" x14ac:dyDescent="0.25">
      <c r="E9" s="7"/>
    </row>
    <row r="10" spans="1:19" hidden="1" outlineLevel="1" x14ac:dyDescent="0.25">
      <c r="E10" s="7"/>
      <c r="G10">
        <v>910100</v>
      </c>
      <c r="H10">
        <v>910400</v>
      </c>
      <c r="I10">
        <v>910500</v>
      </c>
      <c r="J10">
        <v>910700</v>
      </c>
      <c r="K10">
        <v>200000</v>
      </c>
      <c r="L10">
        <v>300000</v>
      </c>
      <c r="M10">
        <v>500000</v>
      </c>
      <c r="N10">
        <v>520000</v>
      </c>
      <c r="O10">
        <v>530000</v>
      </c>
      <c r="P10">
        <v>531500</v>
      </c>
    </row>
    <row r="11" spans="1:19" collapsed="1" x14ac:dyDescent="0.25">
      <c r="A11" s="26"/>
      <c r="B11" s="26"/>
      <c r="C11" s="26"/>
      <c r="D11" s="26"/>
      <c r="E11" s="27"/>
      <c r="F11" s="26"/>
      <c r="G11" s="44" t="s">
        <v>1319</v>
      </c>
      <c r="H11" s="44"/>
      <c r="I11" s="44"/>
      <c r="J11" s="44"/>
      <c r="K11" s="44"/>
      <c r="L11" s="44"/>
      <c r="M11" s="44"/>
      <c r="N11" s="44"/>
      <c r="O11" s="44"/>
      <c r="P11" s="44"/>
    </row>
    <row r="12" spans="1:19" x14ac:dyDescent="0.25">
      <c r="A12" s="38"/>
      <c r="B12" s="38"/>
      <c r="C12" s="38"/>
      <c r="D12" s="33" t="s">
        <v>0</v>
      </c>
      <c r="E12" s="33" t="s">
        <v>250</v>
      </c>
      <c r="F12" s="33" t="s">
        <v>251</v>
      </c>
      <c r="G12" s="39" t="s">
        <v>1320</v>
      </c>
      <c r="H12" s="39" t="s">
        <v>1321</v>
      </c>
      <c r="I12" s="39" t="s">
        <v>68</v>
      </c>
      <c r="J12" s="39" t="s">
        <v>1213</v>
      </c>
      <c r="K12" s="39" t="s">
        <v>252</v>
      </c>
      <c r="L12" s="39" t="s">
        <v>29</v>
      </c>
      <c r="M12" s="39" t="s">
        <v>1305</v>
      </c>
      <c r="N12" s="39" t="s">
        <v>253</v>
      </c>
      <c r="O12" s="39" t="s">
        <v>1322</v>
      </c>
      <c r="P12" s="39" t="s">
        <v>254</v>
      </c>
      <c r="Q12" s="40" t="s">
        <v>1326</v>
      </c>
      <c r="R12" s="40" t="s">
        <v>1327</v>
      </c>
      <c r="S12" s="40" t="s">
        <v>1311</v>
      </c>
    </row>
    <row r="13" spans="1:19" x14ac:dyDescent="0.25">
      <c r="A13" s="26">
        <f>_xll.QuestorLatestQuarterlyReportYear(D13)</f>
        <v>2021</v>
      </c>
      <c r="B13" s="26" t="str">
        <f>_xll.QuestorLatestQuarterlyReportQuarter(D13)</f>
        <v>Q3</v>
      </c>
      <c r="C13" s="26"/>
      <c r="D13" t="s">
        <v>91</v>
      </c>
      <c r="E13" t="str">
        <f>_xll.QuestorReportCurrency(D13,A13,B13)</f>
        <v>ISK</v>
      </c>
      <c r="F13">
        <f>_xll.CurrencyAveRateD(E13,$E$6)</f>
        <v>1</v>
      </c>
      <c r="G13" s="28">
        <f>IFERROR((_xll.QuestorKeyLookupTTMReleaseD(D13,$E$6,$G$10)*F13),"-")</f>
        <v>57704000000</v>
      </c>
      <c r="H13" s="29" t="str">
        <f>IFERROR((_xll.QuestorKeyLookupTTMReleaseD(D13,$E$6,$H$10)*F13),"-")</f>
        <v>-</v>
      </c>
      <c r="I13" s="29" t="str">
        <f>IFERROR((_xll.QuestorKeyLookupTTMReleaseD(D13,$E$6,$I$10)*F13),"-")</f>
        <v>-</v>
      </c>
      <c r="J13" s="29">
        <f>IFERROR((_xll.QuestorKeyLookupTTMReleaseD(D13,$E$6,$J$10)*F13),"-")</f>
        <v>27854000000</v>
      </c>
      <c r="K13" s="29">
        <f>IFERROR((_xll.QuestorKeyLookupTTMReleaseD(D13,$E$6,$K$10)*F13),"-")</f>
        <v>4917811000000</v>
      </c>
      <c r="L13" s="29">
        <f>IFERROR((_xll.QuestorKeyLookupTTMReleaseD(D13,$E$6,$L$10)*F13),"-")</f>
        <v>775449000000</v>
      </c>
      <c r="M13" s="29">
        <f>IFERROR((_xll.QuestorKeyLookupTTMReleaseD(D13,$E$6,$M$10)*F13),"-")</f>
        <v>28955000000</v>
      </c>
      <c r="N13" s="29">
        <f>IFERROR((_xll.QuestorKeyLookupTTMReleaseD(D13,$E$6,$N$10)*F13),"-")</f>
        <v>-1301000000</v>
      </c>
      <c r="O13" s="29">
        <f>IFERROR((_xll.QuestorKeyLookupTTMReleaseD(D13,$E$6,$O$10)*F13),"-")</f>
        <v>-24697000000</v>
      </c>
      <c r="P13" s="29">
        <f>IFERROR((_xll.QuestorKeyLookupTTMReleaseD(D13,$E$6,$P$10)*F13),"-")</f>
        <v>-2857000000</v>
      </c>
      <c r="Q13" s="36" t="str">
        <f>IFERROR((H13/G13),"-")</f>
        <v>-</v>
      </c>
      <c r="R13" s="36" t="str">
        <f>IFERROR((I13/G13),"-")</f>
        <v>-</v>
      </c>
      <c r="S13" t="str">
        <f>IFERROR(I13/L13,"-")</f>
        <v>-</v>
      </c>
    </row>
    <row r="14" spans="1:19" x14ac:dyDescent="0.25">
      <c r="A14" s="26">
        <f>_xll.QuestorLatestQuarterlyReportYear(D14)</f>
        <v>2021</v>
      </c>
      <c r="B14" s="26" t="str">
        <f>_xll.QuestorLatestQuarterlyReportQuarter(D14)</f>
        <v>Q3</v>
      </c>
      <c r="C14" s="26"/>
      <c r="D14" t="s">
        <v>89</v>
      </c>
      <c r="E14" t="str">
        <f>_xll.QuestorReportCurrency(D14,A14,B14)</f>
        <v>EUR</v>
      </c>
      <c r="F14">
        <f>_xll.CurrencyAveRateD(E14,$E$6)</f>
        <v>147</v>
      </c>
      <c r="G14" s="28">
        <f>IFERROR((_xll.QuestorKeyLookupTTMReleaseD(D14,$E$6,$G$10)*F14),"-")</f>
        <v>54873189000</v>
      </c>
      <c r="H14" s="29">
        <f>IFERROR((_xll.QuestorKeyLookupTTMReleaseD(D14,$E$6,$H$10)*F14),"-")</f>
        <v>11628141000</v>
      </c>
      <c r="I14" s="29">
        <f>IFERROR((_xll.QuestorKeyLookupTTMReleaseD(D14,$E$6,$I$10)*F14),"-")</f>
        <v>9623208000</v>
      </c>
      <c r="J14" s="29">
        <f>IFERROR((_xll.QuestorKeyLookupTTMReleaseD(D14,$E$6,$J$10)*F14),"-")</f>
        <v>7491561000</v>
      </c>
      <c r="K14" s="29">
        <f>IFERROR((_xll.QuestorKeyLookupTTMReleaseD(D14,$E$6,$K$10)*F14),"-")</f>
        <v>452878776000</v>
      </c>
      <c r="L14" s="29">
        <f>IFERROR((_xll.QuestorKeyLookupTTMReleaseD(D14,$E$6,$L$10)*F14),"-")</f>
        <v>203544285000</v>
      </c>
      <c r="M14" s="29">
        <f>IFERROR((_xll.QuestorKeyLookupTTMReleaseD(D14,$E$6,$M$10)*F14),"-")</f>
        <v>4972275000</v>
      </c>
      <c r="N14" s="29">
        <f>IFERROR((_xll.QuestorKeyLookupTTMReleaseD(D14,$E$6,$N$10)*F14),"-")</f>
        <v>-2784474000</v>
      </c>
      <c r="O14" s="29">
        <f>IFERROR((_xll.QuestorKeyLookupTTMReleaseD(D14,$E$6,$O$10)*F14),"-")</f>
        <v>-6444921000</v>
      </c>
      <c r="P14" s="29">
        <f>IFERROR((_xll.QuestorKeyLookupTTMReleaseD(D14,$E$6,$P$10)*F14),"-")</f>
        <v>-2283498000</v>
      </c>
      <c r="Q14" s="36">
        <f t="shared" ref="Q14:Q34" si="0">IFERROR((H14/G14),"-")</f>
        <v>0.21190933517641922</v>
      </c>
      <c r="R14" s="36">
        <f t="shared" ref="R14:R34" si="1">IFERROR((I14/G14),"-")</f>
        <v>0.17537176488867814</v>
      </c>
      <c r="S14">
        <f t="shared" ref="S14:S34" si="2">IFERROR(I14/L14,"-")</f>
        <v>4.7278202873640006E-2</v>
      </c>
    </row>
    <row r="15" spans="1:19" x14ac:dyDescent="0.25">
      <c r="A15" s="26">
        <f>_xll.QuestorLatestQuarterlyReportYear(D15)</f>
        <v>2021</v>
      </c>
      <c r="B15" s="26" t="str">
        <f>_xll.QuestorLatestQuarterlyReportQuarter(D15)</f>
        <v>Q3</v>
      </c>
      <c r="C15" s="26"/>
      <c r="D15" t="s">
        <v>78</v>
      </c>
      <c r="E15" t="str">
        <f>_xll.QuestorReportCurrency(D15,A15,B15)</f>
        <v>ISK</v>
      </c>
      <c r="F15">
        <f>_xll.CurrencyAveRateD(E15,$E$6)</f>
        <v>1</v>
      </c>
      <c r="G15" s="28">
        <f>IFERROR((_xll.QuestorKeyLookupTTMReleaseD(D15,$E$6,$G$10)*F15),"-")</f>
        <v>8513000000</v>
      </c>
      <c r="H15" s="29">
        <f>IFERROR((_xll.QuestorKeyLookupTTMReleaseD(D15,$E$6,$H$10)*F15),"-")</f>
        <v>5496000000</v>
      </c>
      <c r="I15" s="29">
        <f>IFERROR((_xll.QuestorKeyLookupTTMReleaseD(D15,$E$6,$I$10)*F15),"-")</f>
        <v>10258000000</v>
      </c>
      <c r="J15" s="29">
        <f>IFERROR((_xll.QuestorKeyLookupTTMReleaseD(D15,$E$6,$J$10)*F15),"-")</f>
        <v>4543000000</v>
      </c>
      <c r="K15" s="29">
        <f>IFERROR((_xll.QuestorKeyLookupTTMReleaseD(D15,$E$6,$K$10)*F15),"-")</f>
        <v>438266000000</v>
      </c>
      <c r="L15" s="29">
        <f>IFERROR((_xll.QuestorKeyLookupTTMReleaseD(D15,$E$6,$L$10)*F15),"-")</f>
        <v>138325000000</v>
      </c>
      <c r="M15" s="29">
        <f>IFERROR((_xll.QuestorKeyLookupTTMReleaseD(D15,$E$6,$M$10)*F15),"-")</f>
        <v>2242000000</v>
      </c>
      <c r="N15" s="29">
        <f>IFERROR((_xll.QuestorKeyLookupTTMReleaseD(D15,$E$6,$N$10)*F15),"-")</f>
        <v>-2894000000</v>
      </c>
      <c r="O15" s="29">
        <f>IFERROR((_xll.QuestorKeyLookupTTMReleaseD(D15,$E$6,$O$10)*F15),"-")</f>
        <v>833000000</v>
      </c>
      <c r="P15" s="29">
        <f>IFERROR((_xll.QuestorKeyLookupTTMReleaseD(D15,$E$6,$P$10)*F15),"-")</f>
        <v>-650000000</v>
      </c>
      <c r="Q15" s="36">
        <f t="shared" si="0"/>
        <v>0.64560084576530008</v>
      </c>
      <c r="R15" s="36">
        <f t="shared" si="1"/>
        <v>1.2049806178785387</v>
      </c>
      <c r="S15">
        <f t="shared" si="2"/>
        <v>7.4158684258087831E-2</v>
      </c>
    </row>
    <row r="16" spans="1:19" x14ac:dyDescent="0.25">
      <c r="A16" s="26">
        <f>_xll.QuestorLatestQuarterlyReportYear(D16)</f>
        <v>2021</v>
      </c>
      <c r="B16" s="26" t="str">
        <f>_xll.QuestorLatestQuarterlyReportQuarter(D16)</f>
        <v>Q3</v>
      </c>
      <c r="C16" s="26"/>
      <c r="D16" t="s">
        <v>76</v>
      </c>
      <c r="E16" t="str">
        <f>_xll.QuestorReportCurrency(D16,A16,B16)</f>
        <v>EUR</v>
      </c>
      <c r="F16">
        <f>_xll.CurrencyAveRateD(E16,$E$6)</f>
        <v>147</v>
      </c>
      <c r="G16" s="28">
        <f>IFERROR((_xll.QuestorKeyLookupTTMReleaseD(D16,$E$6,$G$10)*F16),"-")</f>
        <v>118132434000</v>
      </c>
      <c r="H16" s="29">
        <f>IFERROR((_xll.QuestorKeyLookupTTMReleaseD(D16,$E$6,$H$10)*F16),"-")</f>
        <v>12863823000</v>
      </c>
      <c r="I16" s="29">
        <f>IFERROR((_xll.QuestorKeyLookupTTMReleaseD(D16,$E$6,$I$10)*F16),"-")</f>
        <v>5700513000</v>
      </c>
      <c r="J16" s="29">
        <f>IFERROR((_xll.QuestorKeyLookupTTMReleaseD(D16,$E$6,$J$10)*F16),"-")</f>
        <v>4035885000</v>
      </c>
      <c r="K16" s="29">
        <f>IFERROR((_xll.QuestorKeyLookupTTMReleaseD(D16,$E$6,$K$10)*F16),"-")</f>
        <v>331422672000</v>
      </c>
      <c r="L16" s="29">
        <f>IFERROR((_xll.QuestorKeyLookupTTMReleaseD(D16,$E$6,$L$10)*F16),"-")</f>
        <v>136007634000</v>
      </c>
      <c r="M16" s="29">
        <f>IFERROR((_xll.QuestorKeyLookupTTMReleaseD(D16,$E$6,$M$10)*F16),"-")</f>
        <v>2767422000</v>
      </c>
      <c r="N16" s="29">
        <f>IFERROR((_xll.QuestorKeyLookupTTMReleaseD(D16,$E$6,$N$10)*F16),"-")</f>
        <v>-2743167000</v>
      </c>
      <c r="O16" s="29">
        <f>IFERROR((_xll.QuestorKeyLookupTTMReleaseD(D16,$E$6,$O$10)*F16),"-")</f>
        <v>-5547780000</v>
      </c>
      <c r="P16" s="29">
        <f>IFERROR((_xll.QuestorKeyLookupTTMReleaseD(D16,$E$6,$P$10)*F16),"-")</f>
        <v>-441588000</v>
      </c>
      <c r="Q16" s="36">
        <f t="shared" si="0"/>
        <v>0.10889323587457785</v>
      </c>
      <c r="R16" s="36">
        <f t="shared" si="1"/>
        <v>4.8255274245851902E-2</v>
      </c>
      <c r="S16">
        <f t="shared" si="2"/>
        <v>4.1913184079064268E-2</v>
      </c>
    </row>
    <row r="17" spans="1:19" x14ac:dyDescent="0.25">
      <c r="A17" s="26">
        <f>_xll.QuestorLatestQuarterlyReportYear(D17)</f>
        <v>2021</v>
      </c>
      <c r="B17" s="26" t="str">
        <f>_xll.QuestorLatestQuarterlyReportQuarter(D17)</f>
        <v>Q3</v>
      </c>
      <c r="C17" s="26"/>
      <c r="D17" t="s">
        <v>98</v>
      </c>
      <c r="E17" t="str">
        <f>_xll.QuestorReportCurrency(D17,A17,B17)</f>
        <v>ISK</v>
      </c>
      <c r="F17">
        <f>_xll.CurrencyAveRateD(E17,$E$6)</f>
        <v>1</v>
      </c>
      <c r="G17" s="28">
        <f>IFERROR((_xll.QuestorKeyLookupTTMReleaseD(D17,$E$6,$G$10)*F17),"-")</f>
        <v>97829507000</v>
      </c>
      <c r="H17" s="29">
        <f>IFERROR((_xll.QuestorKeyLookupTTMReleaseD(D17,$E$6,$H$10)*F17),"-")</f>
        <v>9055212000</v>
      </c>
      <c r="I17" s="29">
        <f>IFERROR((_xll.QuestorKeyLookupTTMReleaseD(D17,$E$6,$I$10)*F17),"-")</f>
        <v>6640134000</v>
      </c>
      <c r="J17" s="29">
        <f>IFERROR((_xll.QuestorKeyLookupTTMReleaseD(D17,$E$6,$J$10)*F17),"-")</f>
        <v>4143672000</v>
      </c>
      <c r="K17" s="29">
        <f>IFERROR((_xll.QuestorKeyLookupTTMReleaseD(D17,$E$6,$K$10)*F17),"-")</f>
        <v>339077373000</v>
      </c>
      <c r="L17" s="29">
        <f>IFERROR((_xll.QuestorKeyLookupTTMReleaseD(D17,$E$6,$L$10)*F17),"-")</f>
        <v>120665137000</v>
      </c>
      <c r="M17" s="29">
        <f>IFERROR((_xll.QuestorKeyLookupTTMReleaseD(D17,$E$6,$M$10)*F17),"-")</f>
        <v>1817210000</v>
      </c>
      <c r="N17" s="29">
        <f>IFERROR((_xll.QuestorKeyLookupTTMReleaseD(D17,$E$6,$N$10)*F17),"-")</f>
        <v>-1074383000</v>
      </c>
      <c r="O17" s="29">
        <f>IFERROR((_xll.QuestorKeyLookupTTMReleaseD(D17,$E$6,$O$10)*F17),"-")</f>
        <v>-7102205000</v>
      </c>
      <c r="P17" s="29">
        <f>IFERROR((_xll.QuestorKeyLookupTTMReleaseD(D17,$E$6,$P$10)*F17),"-")</f>
        <v>-969272000</v>
      </c>
      <c r="Q17" s="36">
        <f t="shared" si="0"/>
        <v>9.2561153354273784E-2</v>
      </c>
      <c r="R17" s="36">
        <f t="shared" si="1"/>
        <v>6.7874552408814653E-2</v>
      </c>
      <c r="S17">
        <f t="shared" si="2"/>
        <v>5.5029432403495303E-2</v>
      </c>
    </row>
    <row r="18" spans="1:19" x14ac:dyDescent="0.25">
      <c r="A18" s="26">
        <f>_xll.QuestorLatestQuarterlyReportYear(D18)</f>
        <v>2021</v>
      </c>
      <c r="B18" s="26" t="str">
        <f>_xll.QuestorLatestQuarterlyReportQuarter(D18)</f>
        <v>Q3</v>
      </c>
      <c r="C18" s="26"/>
      <c r="D18" t="s">
        <v>81</v>
      </c>
      <c r="E18" t="str">
        <f>_xll.QuestorReportCurrency(D18,A18,B18)</f>
        <v>ISK</v>
      </c>
      <c r="F18">
        <f>_xll.CurrencyAveRateD(E18,$E$6)</f>
        <v>1</v>
      </c>
      <c r="G18" s="28">
        <f>IFERROR((_xll.QuestorKeyLookupTTMReleaseD(D18,$E$6,$G$10)*F18),"-")</f>
        <v>131933000000</v>
      </c>
      <c r="H18" s="29">
        <f>IFERROR((_xll.QuestorKeyLookupTTMReleaseD(D18,$E$6,$H$10)*F18),"-")</f>
        <v>10618000000</v>
      </c>
      <c r="I18" s="29">
        <f>IFERROR((_xll.QuestorKeyLookupTTMReleaseD(D18,$E$6,$I$10)*F18),"-")</f>
        <v>6483000000</v>
      </c>
      <c r="J18" s="29">
        <f>IFERROR((_xll.QuestorKeyLookupTTMReleaseD(D18,$E$6,$J$10)*F18),"-")</f>
        <v>4123000000</v>
      </c>
      <c r="K18" s="29">
        <f>IFERROR((_xll.QuestorKeyLookupTTMReleaseD(D18,$E$6,$K$10)*F18),"-")</f>
        <v>254641000000</v>
      </c>
      <c r="L18" s="29">
        <f>IFERROR((_xll.QuestorKeyLookupTTMReleaseD(D18,$E$6,$L$10)*F18),"-")</f>
        <v>103756000000</v>
      </c>
      <c r="M18" s="29">
        <f>IFERROR((_xll.QuestorKeyLookupTTMReleaseD(D18,$E$6,$M$10)*F18),"-")</f>
        <v>1071000000</v>
      </c>
      <c r="N18" s="29">
        <f>IFERROR((_xll.QuestorKeyLookupTTMReleaseD(D18,$E$6,$N$10)*F18),"-")</f>
        <v>-1878000000</v>
      </c>
      <c r="O18" s="29">
        <f>IFERROR((_xll.QuestorKeyLookupTTMReleaseD(D18,$E$6,$O$10)*F18),"-")</f>
        <v>-5170000000</v>
      </c>
      <c r="P18" s="29">
        <f>IFERROR((_xll.QuestorKeyLookupTTMReleaseD(D18,$E$6,$P$10)*F18),"-")</f>
        <v>-1466000000</v>
      </c>
      <c r="Q18" s="36">
        <f t="shared" si="0"/>
        <v>8.0480243760090345E-2</v>
      </c>
      <c r="R18" s="36">
        <f t="shared" si="1"/>
        <v>4.9138577914547538E-2</v>
      </c>
      <c r="S18">
        <f t="shared" si="2"/>
        <v>6.248313350553221E-2</v>
      </c>
    </row>
    <row r="19" spans="1:19" x14ac:dyDescent="0.25">
      <c r="A19" s="26">
        <f>_xll.QuestorLatestQuarterlyReportYear(D19)</f>
        <v>2021</v>
      </c>
      <c r="B19" s="26" t="str">
        <f>_xll.QuestorLatestQuarterlyReportQuarter(D19)</f>
        <v>Q3</v>
      </c>
      <c r="C19" s="26"/>
      <c r="D19" t="s">
        <v>80</v>
      </c>
      <c r="E19" t="str">
        <f>_xll.QuestorReportCurrency(D19,A19,B19)</f>
        <v>USD</v>
      </c>
      <c r="F19">
        <f>_xll.CurrencyAveRateD(E19,$E$6)</f>
        <v>128.72</v>
      </c>
      <c r="G19" s="28">
        <f>IFERROR((_xll.QuestorKeyLookupTTMReleaseD(D19,$E$6,$G$10)*F19),"-")</f>
        <v>58258414560</v>
      </c>
      <c r="H19" s="29">
        <f>IFERROR((_xll.QuestorKeyLookupTTMReleaseD(D19,$E$6,$H$10)*F19),"-")</f>
        <v>-6159638160</v>
      </c>
      <c r="I19" s="29">
        <f>IFERROR((_xll.QuestorKeyLookupTTMReleaseD(D19,$E$6,$I$10)*F19),"-")</f>
        <v>-20658658960</v>
      </c>
      <c r="J19" s="29">
        <f>IFERROR((_xll.QuestorKeyLookupTTMReleaseD(D19,$E$6,$J$10)*F19),"-")</f>
        <v>-19137059840</v>
      </c>
      <c r="K19" s="29">
        <f>IFERROR((_xll.QuestorKeyLookupTTMReleaseD(D19,$E$6,$K$10)*F19),"-")</f>
        <v>568728596080</v>
      </c>
      <c r="L19" s="29">
        <f>IFERROR((_xll.QuestorKeyLookupTTMReleaseD(D19,$E$6,$L$10)*F19),"-")</f>
        <v>111411021600</v>
      </c>
      <c r="M19" s="29">
        <f>IFERROR((_xll.QuestorKeyLookupTTMReleaseD(D19,$E$6,$M$10)*F19),"-")</f>
        <v>18485607920</v>
      </c>
      <c r="N19" s="29">
        <f>IFERROR((_xll.QuestorKeyLookupTTMReleaseD(D19,$E$6,$N$10)*F19),"-")</f>
        <v>2615719120</v>
      </c>
      <c r="O19" s="29">
        <f>IFERROR((_xll.QuestorKeyLookupTTMReleaseD(D19,$E$6,$O$10)*F19),"-")</f>
        <v>4989058480</v>
      </c>
      <c r="P19" s="29">
        <f>IFERROR((_xll.QuestorKeyLookupTTMReleaseD(D19,$E$6,$P$10)*F19),"-")</f>
        <v>0</v>
      </c>
      <c r="Q19" s="36">
        <f t="shared" si="0"/>
        <v>-0.10572958784616812</v>
      </c>
      <c r="R19" s="36">
        <f t="shared" si="1"/>
        <v>-0.35460386479834199</v>
      </c>
      <c r="S19">
        <f t="shared" si="2"/>
        <v>-0.18542742597021478</v>
      </c>
    </row>
    <row r="20" spans="1:19" x14ac:dyDescent="0.25">
      <c r="A20" s="26">
        <f>_xll.QuestorLatestQuarterlyReportYear(D20)</f>
        <v>2021</v>
      </c>
      <c r="B20" s="26" t="str">
        <f>_xll.QuestorLatestQuarterlyReportQuarter(D20)</f>
        <v>Q3</v>
      </c>
      <c r="C20" s="26"/>
      <c r="D20" t="s">
        <v>83</v>
      </c>
      <c r="E20" t="str">
        <f>_xll.QuestorReportCurrency(D20,A20,B20)</f>
        <v>EUR</v>
      </c>
      <c r="F20">
        <f>_xll.CurrencyAveRateD(E20,$E$6)</f>
        <v>147</v>
      </c>
      <c r="G20" s="28">
        <f>IFERROR((_xll.QuestorKeyLookupTTMReleaseD(D20,$E$6,$G$10)*F20),"-")</f>
        <v>60740547000</v>
      </c>
      <c r="H20" s="29">
        <f>IFERROR((_xll.QuestorKeyLookupTTMReleaseD(D20,$E$6,$H$10)*F20),"-")</f>
        <v>1827504000</v>
      </c>
      <c r="I20" s="29">
        <f>IFERROR((_xll.QuestorKeyLookupTTMReleaseD(D20,$E$6,$I$10)*F20),"-")</f>
        <v>1305948000</v>
      </c>
      <c r="J20" s="29">
        <f>IFERROR((_xll.QuestorKeyLookupTTMReleaseD(D20,$E$6,$J$10)*F20),"-")</f>
        <v>792771000</v>
      </c>
      <c r="K20" s="29">
        <f>IFERROR((_xll.QuestorKeyLookupTTMReleaseD(D20,$E$6,$K$10)*F20),"-")</f>
        <v>149357292000</v>
      </c>
      <c r="L20" s="29">
        <f>IFERROR((_xll.QuestorKeyLookupTTMReleaseD(D20,$E$6,$L$10)*F20),"-")</f>
        <v>47195526000</v>
      </c>
      <c r="M20" s="29">
        <f>IFERROR((_xll.QuestorKeyLookupTTMReleaseD(D20,$E$6,$M$10)*F20),"-")</f>
        <v>4114383000</v>
      </c>
      <c r="N20" s="29">
        <f>IFERROR((_xll.QuestorKeyLookupTTMReleaseD(D20,$E$6,$N$10)*F20),"-")</f>
        <v>-3281775000</v>
      </c>
      <c r="O20" s="29">
        <f>IFERROR((_xll.QuestorKeyLookupTTMReleaseD(D20,$E$6,$O$10)*F20),"-")</f>
        <v>3052455000</v>
      </c>
      <c r="P20" s="29">
        <f>IFERROR((_xll.QuestorKeyLookupTTMReleaseD(D20,$E$6,$P$10)*F20),"-")</f>
        <v>0</v>
      </c>
      <c r="Q20" s="36">
        <f t="shared" si="0"/>
        <v>3.0087052064249602E-2</v>
      </c>
      <c r="R20" s="36">
        <f t="shared" si="1"/>
        <v>2.1500431993146194E-2</v>
      </c>
      <c r="S20">
        <f t="shared" si="2"/>
        <v>2.7671012714213631E-2</v>
      </c>
    </row>
    <row r="21" spans="1:19" x14ac:dyDescent="0.25">
      <c r="A21" s="26">
        <f>_xll.QuestorLatestQuarterlyReportYear(D21)</f>
        <v>2021</v>
      </c>
      <c r="B21" s="26" t="str">
        <f>_xll.QuestorLatestQuarterlyReportQuarter(D21)</f>
        <v>Q3</v>
      </c>
      <c r="C21" s="26"/>
      <c r="D21" t="s">
        <v>94</v>
      </c>
      <c r="E21" t="str">
        <f>_xll.QuestorReportCurrency(D21,A21,B21)</f>
        <v>ISK</v>
      </c>
      <c r="F21">
        <f>_xll.CurrencyAveRateD(E21,$E$6)</f>
        <v>1</v>
      </c>
      <c r="G21" s="28">
        <f>IFERROR((_xll.QuestorKeyLookupTTMReleaseD(D21,$E$6,$G$10)*F21),"-")</f>
        <v>49110000000</v>
      </c>
      <c r="H21" s="29" t="str">
        <f>IFERROR((_xll.QuestorKeyLookupTTMReleaseD(D21,$E$6,$H$10)*F21),"-")</f>
        <v>-</v>
      </c>
      <c r="I21" s="29" t="str">
        <f>IFERROR((_xll.QuestorKeyLookupTTMReleaseD(D21,$E$6,$I$10)*F21),"-")</f>
        <v>-</v>
      </c>
      <c r="J21" s="29">
        <f>IFERROR((_xll.QuestorKeyLookupTTMReleaseD(D21,$E$6,$J$10)*F21),"-")</f>
        <v>20158000000</v>
      </c>
      <c r="K21" s="29">
        <f>IFERROR((_xll.QuestorKeyLookupTTMReleaseD(D21,$E$6,$K$10)*F21),"-")</f>
        <v>5632658000000</v>
      </c>
      <c r="L21" s="29">
        <f>IFERROR((_xll.QuestorKeyLookupTTMReleaseD(D21,$E$6,$L$10)*F21),"-")</f>
        <v>759411000000</v>
      </c>
      <c r="M21" s="29">
        <f>IFERROR((_xll.QuestorKeyLookupTTMReleaseD(D21,$E$6,$M$10)*F21),"-")</f>
        <v>140447000000</v>
      </c>
      <c r="N21" s="29">
        <f>IFERROR((_xll.QuestorKeyLookupTTMReleaseD(D21,$E$6,$N$10)*F21),"-")</f>
        <v>434000000</v>
      </c>
      <c r="O21" s="29">
        <f>IFERROR((_xll.QuestorKeyLookupTTMReleaseD(D21,$E$6,$O$10)*F21),"-")</f>
        <v>74795000000</v>
      </c>
      <c r="P21" s="29">
        <f>IFERROR((_xll.QuestorKeyLookupTTMReleaseD(D21,$E$6,$P$10)*F21),"-")</f>
        <v>-3400000000</v>
      </c>
      <c r="Q21" s="36" t="str">
        <f t="shared" si="0"/>
        <v>-</v>
      </c>
      <c r="R21" s="36" t="str">
        <f t="shared" si="1"/>
        <v>-</v>
      </c>
      <c r="S21" t="str">
        <f t="shared" si="2"/>
        <v>-</v>
      </c>
    </row>
    <row r="22" spans="1:19" x14ac:dyDescent="0.25">
      <c r="A22" s="26">
        <f>_xll.QuestorLatestQuarterlyReportYear(D22)</f>
        <v>2021</v>
      </c>
      <c r="B22" s="26" t="str">
        <f>_xll.QuestorLatestQuarterlyReportQuarter(D22)</f>
        <v>Q3</v>
      </c>
      <c r="C22" s="26"/>
      <c r="D22" t="s">
        <v>85</v>
      </c>
      <c r="E22" t="str">
        <f>_xll.QuestorReportCurrency(D22,A22,B22)</f>
        <v>ISK</v>
      </c>
      <c r="F22">
        <f>_xll.CurrencyAveRateD(E22,$E$6)</f>
        <v>1</v>
      </c>
      <c r="G22" s="28">
        <f>IFERROR((_xll.QuestorKeyLookupTTMReleaseD(D22,$E$6,$G$10)*F22),"-")</f>
        <v>18012273000</v>
      </c>
      <c r="H22" s="29">
        <f>IFERROR((_xll.QuestorKeyLookupTTMReleaseD(D22,$E$6,$H$10)*F22),"-")</f>
        <v>8468794000</v>
      </c>
      <c r="I22" s="29">
        <f>IFERROR((_xll.QuestorKeyLookupTTMReleaseD(D22,$E$6,$I$10)*F22),"-")</f>
        <v>8525056000</v>
      </c>
      <c r="J22" s="29">
        <f>IFERROR((_xll.QuestorKeyLookupTTMReleaseD(D22,$E$6,$J$10)*F22),"-")</f>
        <v>8901343000</v>
      </c>
      <c r="K22" s="29">
        <f>IFERROR((_xll.QuestorKeyLookupTTMReleaseD(D22,$E$6,$K$10)*F22),"-")</f>
        <v>861578853000</v>
      </c>
      <c r="L22" s="29">
        <f>IFERROR((_xll.QuestorKeyLookupTTMReleaseD(D22,$E$6,$L$10)*F22),"-")</f>
        <v>238992781000</v>
      </c>
      <c r="M22" s="29">
        <f>IFERROR((_xll.QuestorKeyLookupTTMReleaseD(D22,$E$6,$M$10)*F22),"-")</f>
        <v>16149363000</v>
      </c>
      <c r="N22" s="29">
        <f>IFERROR((_xll.QuestorKeyLookupTTMReleaseD(D22,$E$6,$N$10)*F22),"-")</f>
        <v>-898995000</v>
      </c>
      <c r="O22" s="29">
        <f>IFERROR((_xll.QuestorKeyLookupTTMReleaseD(D22,$E$6,$O$10)*F22),"-")</f>
        <v>-21501118000</v>
      </c>
      <c r="P22" s="29">
        <f>IFERROR((_xll.QuestorKeyLookupTTMReleaseD(D22,$E$6,$P$10)*F22),"-")</f>
        <v>0</v>
      </c>
      <c r="Q22" s="36">
        <f>IFERROR((H22/G22),"-")</f>
        <v>0.47016797935496535</v>
      </c>
      <c r="R22" s="36">
        <f t="shared" si="1"/>
        <v>0.4732915162900318</v>
      </c>
      <c r="S22">
        <f t="shared" si="2"/>
        <v>3.5670767812857072E-2</v>
      </c>
    </row>
    <row r="23" spans="1:19" x14ac:dyDescent="0.25">
      <c r="A23" s="26">
        <f>_xll.QuestorLatestQuarterlyReportYear(D23)</f>
        <v>2021</v>
      </c>
      <c r="B23" s="26" t="str">
        <f>_xll.QuestorLatestQuarterlyReportQuarter(D23)</f>
        <v>Q3</v>
      </c>
      <c r="C23" s="26"/>
      <c r="D23" t="s">
        <v>95</v>
      </c>
      <c r="E23" t="str">
        <f>_xll.QuestorReportCurrency(D23,A23,B23)</f>
        <v>ISK</v>
      </c>
      <c r="F23">
        <f>_xll.CurrencyAveRateD(E23,$E$6)</f>
        <v>1</v>
      </c>
      <c r="G23" s="28">
        <f>IFERROR((_xll.QuestorKeyLookupTTMReleaseD(D23,$E$6,$G$10)*F23),"-")</f>
        <v>58365000000</v>
      </c>
      <c r="H23" s="29" t="str">
        <f>IFERROR((_xll.QuestorKeyLookupTTMReleaseD(D23,$E$6,$H$10)*F23),"-")</f>
        <v>-</v>
      </c>
      <c r="I23" s="29" t="str">
        <f>IFERROR((_xll.QuestorKeyLookupTTMReleaseD(D23,$E$6,$I$10)*F23),"-")</f>
        <v>-</v>
      </c>
      <c r="J23" s="29">
        <f>IFERROR((_xll.QuestorKeyLookupTTMReleaseD(D23,$E$6,$J$10)*F23),"-")</f>
        <v>31419000000</v>
      </c>
      <c r="K23" s="29">
        <f>IFERROR((_xll.QuestorKeyLookupTTMReleaseD(D23,$E$6,$K$10)*F23),"-")</f>
        <v>6560784000000</v>
      </c>
      <c r="L23" s="29">
        <f>IFERROR((_xll.QuestorKeyLookupTTMReleaseD(D23,$E$6,$L$10)*F23),"-")</f>
        <v>1062853000000</v>
      </c>
      <c r="M23" s="29" t="str">
        <f>IFERROR((_xll.QuestorKeyLookupTTMReleaseD(D23,$E$6,$M$10)*F23),"-")</f>
        <v>-</v>
      </c>
      <c r="N23" s="29" t="str">
        <f>IFERROR((_xll.QuestorKeyLookupTTMReleaseD(D23,$E$6,$N$10)*F23),"-")</f>
        <v>-</v>
      </c>
      <c r="O23" s="29" t="str">
        <f>IFERROR((_xll.QuestorKeyLookupTTMReleaseD(D23,$E$6,$O$10)*F23),"-")</f>
        <v>-</v>
      </c>
      <c r="P23" s="29" t="str">
        <f>IFERROR((_xll.QuestorKeyLookupTTMReleaseD(D23,$E$6,$P$10)*F23),"-")</f>
        <v>-</v>
      </c>
      <c r="Q23" s="36" t="str">
        <f t="shared" si="0"/>
        <v>-</v>
      </c>
      <c r="R23" s="36" t="str">
        <f t="shared" si="1"/>
        <v>-</v>
      </c>
      <c r="S23" t="str">
        <f t="shared" si="2"/>
        <v>-</v>
      </c>
    </row>
    <row r="24" spans="1:19" x14ac:dyDescent="0.25">
      <c r="A24" s="26">
        <f>_xll.QuestorLatestQuarterlyReportYear(D24)</f>
        <v>2021</v>
      </c>
      <c r="B24" s="26" t="str">
        <f>_xll.QuestorLatestQuarterlyReportQuarter(D24)</f>
        <v>Q3</v>
      </c>
      <c r="C24" s="26"/>
      <c r="D24" t="s">
        <v>1</v>
      </c>
      <c r="E24" t="str">
        <f>_xll.QuestorReportCurrency(D24,A24,B24)</f>
        <v>EUR</v>
      </c>
      <c r="F24">
        <f>_xll.CurrencyAveRateD(E24,$E$6)</f>
        <v>147</v>
      </c>
      <c r="G24" s="28">
        <f>IFERROR((_xll.QuestorKeyLookupTTMReleaseD(D24,$E$6,$G$10)*F24),"-")</f>
        <v>196494900000</v>
      </c>
      <c r="H24" s="29">
        <f>IFERROR((_xll.QuestorKeyLookupTTMReleaseD(D24,$E$6,$H$10)*F24),"-")</f>
        <v>30487800000</v>
      </c>
      <c r="I24" s="29">
        <f>IFERROR((_xll.QuestorKeyLookupTTMReleaseD(D24,$E$6,$I$10)*F24),"-")</f>
        <v>20227200000</v>
      </c>
      <c r="J24" s="29">
        <f>IFERROR((_xll.QuestorKeyLookupTTMReleaseD(D24,$E$6,$J$10)*F24),"-")</f>
        <v>14229600000</v>
      </c>
      <c r="K24" s="29">
        <f>IFERROR((_xll.QuestorKeyLookupTTMReleaseD(D24,$E$6,$K$10)*F24),"-")</f>
        <v>1094973600000</v>
      </c>
      <c r="L24" s="29">
        <f>IFERROR((_xll.QuestorKeyLookupTTMReleaseD(D24,$E$6,$L$10)*F24),"-")</f>
        <v>564671100000</v>
      </c>
      <c r="M24" s="29">
        <f>IFERROR((_xll.QuestorKeyLookupTTMReleaseD(D24,$E$6,$M$10)*F24),"-")</f>
        <v>9981300000</v>
      </c>
      <c r="N24" s="29">
        <f>IFERROR((_xll.QuestorKeyLookupTTMReleaseD(D24,$E$6,$N$10)*F24),"-")</f>
        <v>-28032900000</v>
      </c>
      <c r="O24" s="29">
        <f>IFERROR((_xll.QuestorKeyLookupTTMReleaseD(D24,$E$6,$O$10)*F24),"-")</f>
        <v>1396500000</v>
      </c>
      <c r="P24" s="29">
        <f>IFERROR((_xll.QuestorKeyLookupTTMReleaseD(D24,$E$6,$P$10)*F24),"-")</f>
        <v>-6056400000</v>
      </c>
      <c r="Q24" s="36">
        <f t="shared" si="0"/>
        <v>0.15515822548066133</v>
      </c>
      <c r="R24" s="36">
        <f t="shared" si="1"/>
        <v>0.102940076307324</v>
      </c>
      <c r="S24">
        <f t="shared" si="2"/>
        <v>3.5821206362429386E-2</v>
      </c>
    </row>
    <row r="25" spans="1:19" x14ac:dyDescent="0.25">
      <c r="A25" s="26">
        <f>_xll.QuestorLatestQuarterlyReportYear(D25)</f>
        <v>2021</v>
      </c>
      <c r="B25" s="26" t="str">
        <f>_xll.QuestorLatestQuarterlyReportQuarter(D25)</f>
        <v>Q3</v>
      </c>
      <c r="C25" s="26"/>
      <c r="D25" t="s">
        <v>84</v>
      </c>
      <c r="E25" t="str">
        <f>_xll.QuestorReportCurrency(D25,A25,B25)</f>
        <v>ISK</v>
      </c>
      <c r="F25">
        <f>_xll.CurrencyAveRateD(E25,$E$6)</f>
        <v>1</v>
      </c>
      <c r="G25" s="28">
        <f>IFERROR((_xll.QuestorKeyLookupTTMReleaseD(D25,$E$6,$G$10)*F25),"-")</f>
        <v>17762402000</v>
      </c>
      <c r="H25" s="29">
        <f>IFERROR((_xll.QuestorKeyLookupTTMReleaseD(D25,$E$6,$H$10)*F25),"-")</f>
        <v>1479101000</v>
      </c>
      <c r="I25" s="29">
        <f>IFERROR((_xll.QuestorKeyLookupTTMReleaseD(D25,$E$6,$I$10)*F25),"-")</f>
        <v>634552000</v>
      </c>
      <c r="J25" s="29">
        <f>IFERROR((_xll.QuestorKeyLookupTTMReleaseD(D25,$E$6,$J$10)*F25),"-")</f>
        <v>729053000</v>
      </c>
      <c r="K25" s="29">
        <f>IFERROR((_xll.QuestorKeyLookupTTMReleaseD(D25,$E$6,$K$10)*F25),"-")</f>
        <v>50360013000</v>
      </c>
      <c r="L25" s="29">
        <f>IFERROR((_xll.QuestorKeyLookupTTMReleaseD(D25,$E$6,$L$10)*F25),"-")</f>
        <v>29091259000</v>
      </c>
      <c r="M25" s="29">
        <f>IFERROR((_xll.QuestorKeyLookupTTMReleaseD(D25,$E$6,$M$10)*F25),"-")</f>
        <v>1499104000</v>
      </c>
      <c r="N25" s="29">
        <f>IFERROR((_xll.QuestorKeyLookupTTMReleaseD(D25,$E$6,$N$10)*F25),"-")</f>
        <v>-642723000</v>
      </c>
      <c r="O25" s="29">
        <f>IFERROR((_xll.QuestorKeyLookupTTMReleaseD(D25,$E$6,$O$10)*F25),"-")</f>
        <v>-354676000</v>
      </c>
      <c r="P25" s="29">
        <f>IFERROR((_xll.QuestorKeyLookupTTMReleaseD(D25,$E$6,$P$10)*F25),"-")</f>
        <v>0</v>
      </c>
      <c r="Q25" s="36">
        <f t="shared" si="0"/>
        <v>8.3271451687671527E-2</v>
      </c>
      <c r="R25" s="36">
        <f t="shared" si="1"/>
        <v>3.5724447628198035E-2</v>
      </c>
      <c r="S25">
        <f t="shared" si="2"/>
        <v>2.1812462636972844E-2</v>
      </c>
    </row>
    <row r="26" spans="1:19" x14ac:dyDescent="0.25">
      <c r="A26" s="26">
        <f>_xll.QuestorLatestQuarterlyReportYear(D26)</f>
        <v>2021</v>
      </c>
      <c r="B26" s="26" t="str">
        <f>_xll.QuestorLatestQuarterlyReportQuarter(D26)</f>
        <v>Q3</v>
      </c>
      <c r="C26" s="26"/>
      <c r="D26" t="s">
        <v>75</v>
      </c>
      <c r="E26" t="str">
        <f>_xll.QuestorReportCurrency(D26,A26,B26)</f>
        <v>USD</v>
      </c>
      <c r="F26">
        <f>_xll.CurrencyAveRateD(E26,$E$6)</f>
        <v>128.72</v>
      </c>
      <c r="G26" s="28">
        <f>IFERROR((_xll.QuestorKeyLookupTTMReleaseD(D26,$E$6,$G$10)*F26),"-")</f>
        <v>86675414080</v>
      </c>
      <c r="H26" s="29">
        <f>IFERROR((_xll.QuestorKeyLookupTTMReleaseD(D26,$E$6,$H$10)*F26),"-")</f>
        <v>21104287600</v>
      </c>
      <c r="I26" s="29">
        <f>IFERROR((_xll.QuestorKeyLookupTTMReleaseD(D26,$E$6,$I$10)*F26),"-")</f>
        <v>9823524240</v>
      </c>
      <c r="J26" s="29">
        <f>IFERROR((_xll.QuestorKeyLookupTTMReleaseD(D26,$E$6,$J$10)*F26),"-")</f>
        <v>6126042240</v>
      </c>
      <c r="K26" s="29">
        <f>IFERROR((_xll.QuestorKeyLookupTTMReleaseD(D26,$E$6,$K$10)*F26),"-")</f>
        <v>621667270480</v>
      </c>
      <c r="L26" s="29">
        <f>IFERROR((_xll.QuestorKeyLookupTTMReleaseD(D26,$E$6,$L$10)*F26),"-")</f>
        <v>300000238240</v>
      </c>
      <c r="M26" s="29">
        <f>IFERROR((_xll.QuestorKeyLookupTTMReleaseD(D26,$E$6,$M$10)*F26),"-")</f>
        <v>3972427920</v>
      </c>
      <c r="N26" s="29">
        <f>IFERROR((_xll.QuestorKeyLookupTTMReleaseD(D26,$E$6,$N$10)*F26),"-")</f>
        <v>-10967716320</v>
      </c>
      <c r="O26" s="29">
        <f>IFERROR((_xll.QuestorKeyLookupTTMReleaseD(D26,$E$6,$O$10)*F26),"-")</f>
        <v>-8185562240</v>
      </c>
      <c r="P26" s="29">
        <f>IFERROR((_xll.QuestorKeyLookupTTMReleaseD(D26,$E$6,$P$10)*F26),"-")</f>
        <v>0</v>
      </c>
      <c r="Q26" s="36">
        <f t="shared" si="0"/>
        <v>0.24348643527126487</v>
      </c>
      <c r="R26" s="36">
        <f t="shared" si="1"/>
        <v>0.11333691732851771</v>
      </c>
      <c r="S26">
        <f t="shared" si="2"/>
        <v>3.2745054796060484E-2</v>
      </c>
    </row>
    <row r="27" spans="1:19" x14ac:dyDescent="0.25">
      <c r="A27" s="26">
        <f>_xll.QuestorLatestQuarterlyReportYear(D27)</f>
        <v>2021</v>
      </c>
      <c r="B27" s="26" t="str">
        <f>_xll.QuestorLatestQuarterlyReportQuarter(D27)</f>
        <v>Q3</v>
      </c>
      <c r="C27" s="26"/>
      <c r="D27" t="s">
        <v>79</v>
      </c>
      <c r="E27" t="str">
        <f>_xll.QuestorReportCurrency(D27,A27,B27)</f>
        <v>ISK</v>
      </c>
      <c r="F27">
        <f>_xll.CurrencyAveRateD(E27,$E$6)</f>
        <v>1</v>
      </c>
      <c r="G27" s="28">
        <f>IFERROR((_xll.QuestorKeyLookupTTMReleaseD(D27,$E$6,$G$10)*F27),"-")</f>
        <v>10524000000</v>
      </c>
      <c r="H27" s="29">
        <f>IFERROR((_xll.QuestorKeyLookupTTMReleaseD(D27,$E$6,$H$10)*F27),"-")</f>
        <v>7189000000</v>
      </c>
      <c r="I27" s="29">
        <f>IFERROR((_xll.QuestorKeyLookupTTMReleaseD(D27,$E$6,$I$10)*F27),"-")</f>
        <v>13853000000</v>
      </c>
      <c r="J27" s="29">
        <f>IFERROR((_xll.QuestorKeyLookupTTMReleaseD(D27,$E$6,$J$10)*F27),"-")</f>
        <v>5533000000</v>
      </c>
      <c r="K27" s="29">
        <f>IFERROR((_xll.QuestorKeyLookupTTMReleaseD(D27,$E$6,$K$10)*F27),"-")</f>
        <v>635833000000</v>
      </c>
      <c r="L27" s="29">
        <f>IFERROR((_xll.QuestorKeyLookupTTMReleaseD(D27,$E$6,$L$10)*F27),"-")</f>
        <v>196606000000</v>
      </c>
      <c r="M27" s="29">
        <f>IFERROR((_xll.QuestorKeyLookupTTMReleaseD(D27,$E$6,$M$10)*F27),"-")</f>
        <v>3648000000</v>
      </c>
      <c r="N27" s="29">
        <f>IFERROR((_xll.QuestorKeyLookupTTMReleaseD(D27,$E$6,$N$10)*F27),"-")</f>
        <v>-3039000000</v>
      </c>
      <c r="O27" s="29">
        <f>IFERROR((_xll.QuestorKeyLookupTTMReleaseD(D27,$E$6,$O$10)*F27),"-")</f>
        <v>42000000</v>
      </c>
      <c r="P27" s="29">
        <f>IFERROR((_xll.QuestorKeyLookupTTMReleaseD(D27,$E$6,$P$10)*F27),"-")</f>
        <v>0</v>
      </c>
      <c r="Q27" s="36">
        <f>IFERROR((H27/G27),"-")</f>
        <v>0.68310528316229568</v>
      </c>
      <c r="R27" s="36">
        <f t="shared" si="1"/>
        <v>1.3163245914101103</v>
      </c>
      <c r="S27">
        <f t="shared" si="2"/>
        <v>7.046071839109691E-2</v>
      </c>
    </row>
    <row r="28" spans="1:19" x14ac:dyDescent="0.25">
      <c r="A28" s="26">
        <f>_xll.QuestorLatestQuarterlyReportYear(D28)</f>
        <v>2021</v>
      </c>
      <c r="B28" s="26" t="str">
        <f>_xll.QuestorLatestQuarterlyReportQuarter(D28)</f>
        <v>Q3</v>
      </c>
      <c r="C28" s="26"/>
      <c r="D28" t="s">
        <v>77</v>
      </c>
      <c r="E28" t="str">
        <f>_xll.QuestorReportCurrency(D28,A28,B28)</f>
        <v>ISK</v>
      </c>
      <c r="F28">
        <f>_xll.CurrencyAveRateD(E28,$E$6)</f>
        <v>1</v>
      </c>
      <c r="G28" s="28">
        <f>IFERROR((_xll.QuestorKeyLookupTTMReleaseD(D28,$E$6,$G$10)*F28),"-")</f>
        <v>11233000000</v>
      </c>
      <c r="H28" s="29">
        <f>IFERROR((_xll.QuestorKeyLookupTTMReleaseD(D28,$E$6,$H$10)*F28),"-")</f>
        <v>7178000000</v>
      </c>
      <c r="I28" s="29">
        <f>IFERROR((_xll.QuestorKeyLookupTTMReleaseD(D28,$E$6,$I$10)*F28),"-")</f>
        <v>15320000000</v>
      </c>
      <c r="J28" s="29">
        <f>IFERROR((_xll.QuestorKeyLookupTTMReleaseD(D28,$E$6,$J$10)*F28),"-")</f>
        <v>6897000000</v>
      </c>
      <c r="K28" s="29">
        <f>IFERROR((_xll.QuestorKeyLookupTTMReleaseD(D28,$E$6,$K$10)*F28),"-")</f>
        <v>640422000000</v>
      </c>
      <c r="L28" s="29">
        <f>IFERROR((_xll.QuestorKeyLookupTTMReleaseD(D28,$E$6,$L$10)*F28),"-")</f>
        <v>216445000000</v>
      </c>
      <c r="M28" s="29">
        <f>IFERROR((_xll.QuestorKeyLookupTTMReleaseD(D28,$E$6,$M$10)*F28),"-")</f>
        <v>4654000000</v>
      </c>
      <c r="N28" s="29">
        <f>IFERROR((_xll.QuestorKeyLookupTTMReleaseD(D28,$E$6,$N$10)*F28),"-")</f>
        <v>-3719000000</v>
      </c>
      <c r="O28" s="29">
        <f>IFERROR((_xll.QuestorKeyLookupTTMReleaseD(D28,$E$6,$O$10)*F28),"-")</f>
        <v>2306000000</v>
      </c>
      <c r="P28" s="29">
        <f>IFERROR((_xll.QuestorKeyLookupTTMReleaseD(D28,$E$6,$P$10)*F28),"-")</f>
        <v>-778000000</v>
      </c>
      <c r="Q28" s="36">
        <f t="shared" si="0"/>
        <v>0.6390100596456868</v>
      </c>
      <c r="R28" s="36">
        <f t="shared" si="1"/>
        <v>1.3638386895753583</v>
      </c>
      <c r="S28">
        <f t="shared" si="2"/>
        <v>7.0780105800549789E-2</v>
      </c>
    </row>
    <row r="29" spans="1:19" x14ac:dyDescent="0.25">
      <c r="A29" s="26">
        <f>_xll.QuestorLatestQuarterlyReportYear(D29)</f>
        <v>2021</v>
      </c>
      <c r="B29" s="26" t="str">
        <f>_xll.QuestorLatestQuarterlyReportQuarter(D29)</f>
        <v>Q3</v>
      </c>
      <c r="C29" s="26"/>
      <c r="D29" t="s">
        <v>74</v>
      </c>
      <c r="E29" t="str">
        <f>_xll.QuestorReportCurrency(D29,A29,B29)</f>
        <v>ISK</v>
      </c>
      <c r="F29">
        <f>_xll.CurrencyAveRateD(E29,$E$6)</f>
        <v>1</v>
      </c>
      <c r="G29" s="28">
        <f>IFERROR((_xll.QuestorKeyLookupTTMReleaseD(D29,$E$6,$G$10)*F29),"-")</f>
        <v>27333000000</v>
      </c>
      <c r="H29" s="29">
        <f>IFERROR((_xll.QuestorKeyLookupTTMReleaseD(D29,$E$6,$H$10)*F29),"-")</f>
        <v>10965000000</v>
      </c>
      <c r="I29" s="29">
        <f>IFERROR((_xll.QuestorKeyLookupTTMReleaseD(D29,$E$6,$I$10)*F29),"-")</f>
        <v>5106000000</v>
      </c>
      <c r="J29" s="29">
        <f>IFERROR((_xll.QuestorKeyLookupTTMReleaseD(D29,$E$6,$J$10)*F29),"-")</f>
        <v>5614000000</v>
      </c>
      <c r="K29" s="29">
        <f>IFERROR((_xll.QuestorKeyLookupTTMReleaseD(D29,$E$6,$K$10)*F29),"-")</f>
        <v>270274000000</v>
      </c>
      <c r="L29" s="29">
        <f>IFERROR((_xll.QuestorKeyLookupTTMReleaseD(D29,$E$6,$L$10)*F29),"-")</f>
        <v>139171000000</v>
      </c>
      <c r="M29" s="29">
        <f>IFERROR((_xll.QuestorKeyLookupTTMReleaseD(D29,$E$6,$M$10)*F29),"-")</f>
        <v>6973000000</v>
      </c>
      <c r="N29" s="29">
        <f>IFERROR((_xll.QuestorKeyLookupTTMReleaseD(D29,$E$6,$N$10)*F29),"-")</f>
        <v>-3274000000</v>
      </c>
      <c r="O29" s="29">
        <f>IFERROR((_xll.QuestorKeyLookupTTMReleaseD(D29,$E$6,$O$10)*F29),"-")</f>
        <v>505000000</v>
      </c>
      <c r="P29" s="29">
        <f>IFERROR((_xll.QuestorKeyLookupTTMReleaseD(D29,$E$6,$P$10)*F29),"-")</f>
        <v>-500000000</v>
      </c>
      <c r="Q29" s="36">
        <f t="shared" si="0"/>
        <v>0.40116342882230271</v>
      </c>
      <c r="R29" s="36">
        <f t="shared" si="1"/>
        <v>0.18680715618483151</v>
      </c>
      <c r="S29">
        <f t="shared" si="2"/>
        <v>3.6688677957333063E-2</v>
      </c>
    </row>
    <row r="30" spans="1:19" x14ac:dyDescent="0.25">
      <c r="A30" s="26">
        <f>_xll.QuestorLatestQuarterlyReportYear(D30)</f>
        <v>2021</v>
      </c>
      <c r="B30" s="26" t="str">
        <f>_xll.QuestorLatestQuarterlyReportQuarter(D30)</f>
        <v>Q3</v>
      </c>
      <c r="C30" s="26"/>
      <c r="D30" t="s">
        <v>82</v>
      </c>
      <c r="E30" t="str">
        <f>_xll.QuestorReportCurrency(D30,A30,B30)</f>
        <v>ISK</v>
      </c>
      <c r="F30">
        <f>_xll.CurrencyAveRateD(E30,$E$6)</f>
        <v>1</v>
      </c>
      <c r="G30" s="28">
        <f>IFERROR((_xll.QuestorKeyLookupTTMReleaseD(D30,$E$6,$G$10)*F30),"-")</f>
        <v>31482049000</v>
      </c>
      <c r="H30" s="29">
        <f>IFERROR((_xll.QuestorKeyLookupTTMReleaseD(D30,$E$6,$H$10)*F30),"-")</f>
        <v>11005786000</v>
      </c>
      <c r="I30" s="29">
        <f>IFERROR((_xll.QuestorKeyLookupTTMReleaseD(D30,$E$6,$I$10)*F30),"-")</f>
        <v>11005786000</v>
      </c>
      <c r="J30" s="29">
        <f>IFERROR((_xll.QuestorKeyLookupTTMReleaseD(D30,$E$6,$J$10)*F30),"-")</f>
        <v>10353659000</v>
      </c>
      <c r="K30" s="29">
        <f>IFERROR((_xll.QuestorKeyLookupTTMReleaseD(D30,$E$6,$K$10)*F30),"-")</f>
        <v>260604078000</v>
      </c>
      <c r="L30" s="29">
        <f>IFERROR((_xll.QuestorKeyLookupTTMReleaseD(D30,$E$6,$L$10)*F30),"-")</f>
        <v>90310710000</v>
      </c>
      <c r="M30" s="29">
        <f>IFERROR((_xll.QuestorKeyLookupTTMReleaseD(D30,$E$6,$M$10)*F30),"-")</f>
        <v>1233873000</v>
      </c>
      <c r="N30" s="29">
        <f>IFERROR((_xll.QuestorKeyLookupTTMReleaseD(D30,$E$6,$N$10)*F30),"-")</f>
        <v>-68698000</v>
      </c>
      <c r="O30" s="29">
        <f>IFERROR((_xll.QuestorKeyLookupTTMReleaseD(D30,$E$6,$O$10)*F30),"-")</f>
        <v>-3794997000</v>
      </c>
      <c r="P30" s="29">
        <f>IFERROR((_xll.QuestorKeyLookupTTMReleaseD(D30,$E$6,$P$10)*F30),"-")</f>
        <v>-2652298000</v>
      </c>
      <c r="Q30" s="36">
        <f t="shared" si="0"/>
        <v>0.34958925322808565</v>
      </c>
      <c r="R30" s="36">
        <f t="shared" si="1"/>
        <v>0.34958925322808565</v>
      </c>
      <c r="S30">
        <f t="shared" si="2"/>
        <v>0.12186578978285079</v>
      </c>
    </row>
    <row r="31" spans="1:19" x14ac:dyDescent="0.25">
      <c r="A31" s="26">
        <f>_xll.QuestorLatestQuarterlyReportYear(D31)</f>
        <v>2021</v>
      </c>
      <c r="B31" s="26" t="str">
        <f>_xll.QuestorLatestQuarterlyReportQuarter(D31)</f>
        <v>Q3</v>
      </c>
      <c r="C31" s="26"/>
      <c r="D31" t="s">
        <v>72</v>
      </c>
      <c r="E31" t="str">
        <f>_xll.QuestorReportCurrency(D31,A31,B31)</f>
        <v>ISK</v>
      </c>
      <c r="F31">
        <f>_xll.CurrencyAveRateD(E31,$E$6)</f>
        <v>1</v>
      </c>
      <c r="G31" s="28">
        <f>IFERROR((_xll.QuestorKeyLookupTTMReleaseD(D31,$E$6,$G$10)*F31),"-")</f>
        <v>48143000000</v>
      </c>
      <c r="H31" s="29">
        <f>IFERROR((_xll.QuestorKeyLookupTTMReleaseD(D31,$E$6,$H$10)*F31),"-")</f>
        <v>3281000000</v>
      </c>
      <c r="I31" s="29">
        <f>IFERROR((_xll.QuestorKeyLookupTTMReleaseD(D31,$E$6,$I$10)*F31),"-")</f>
        <v>1914000000</v>
      </c>
      <c r="J31" s="29">
        <f>IFERROR((_xll.QuestorKeyLookupTTMReleaseD(D31,$E$6,$J$10)*F31),"-")</f>
        <v>1082000000</v>
      </c>
      <c r="K31" s="29">
        <f>IFERROR((_xll.QuestorKeyLookupTTMReleaseD(D31,$E$6,$K$10)*F31),"-")</f>
        <v>110489000000</v>
      </c>
      <c r="L31" s="29">
        <f>IFERROR((_xll.QuestorKeyLookupTTMReleaseD(D31,$E$6,$L$10)*F31),"-")</f>
        <v>40031000000</v>
      </c>
      <c r="M31" s="29">
        <f>IFERROR((_xll.QuestorKeyLookupTTMReleaseD(D31,$E$6,$M$10)*F31),"-")</f>
        <v>844000000</v>
      </c>
      <c r="N31" s="29">
        <f>IFERROR((_xll.QuestorKeyLookupTTMReleaseD(D31,$E$6,$N$10)*F31),"-")</f>
        <v>-2323000000</v>
      </c>
      <c r="O31" s="29">
        <f>IFERROR((_xll.QuestorKeyLookupTTMReleaseD(D31,$E$6,$O$10)*F31),"-")</f>
        <v>948000000</v>
      </c>
      <c r="P31" s="29">
        <f>IFERROR((_xll.QuestorKeyLookupTTMReleaseD(D31,$E$6,$P$10)*F31),"-")</f>
        <v>-350000000</v>
      </c>
      <c r="Q31" s="36">
        <f t="shared" si="0"/>
        <v>6.8151133082691148E-2</v>
      </c>
      <c r="R31" s="36">
        <f t="shared" si="1"/>
        <v>3.9756558585879564E-2</v>
      </c>
      <c r="S31">
        <f t="shared" si="2"/>
        <v>4.7812944967650074E-2</v>
      </c>
    </row>
    <row r="32" spans="1:19" x14ac:dyDescent="0.25">
      <c r="A32" s="26">
        <f>_xll.QuestorLatestQuarterlyReportYear(D32)</f>
        <v>2021</v>
      </c>
      <c r="B32" s="26" t="str">
        <f>_xll.QuestorLatestQuarterlyReportQuarter(D32)</f>
        <v>Q3</v>
      </c>
      <c r="C32" s="26"/>
      <c r="D32" t="s">
        <v>92</v>
      </c>
      <c r="E32" t="str">
        <f>_xll.QuestorReportCurrency(D32,A32,B32)</f>
        <v>USD</v>
      </c>
      <c r="F32">
        <f>_xll.CurrencyAveRateD(E32,$E$6)</f>
        <v>128.72</v>
      </c>
      <c r="G32" s="28">
        <f>IFERROR((_xll.QuestorKeyLookupTTMReleaseD(D32,$E$6,$G$10)*F32),"-")</f>
        <v>25837206666.880001</v>
      </c>
      <c r="H32" s="29">
        <f>IFERROR((_xll.QuestorKeyLookupTTMReleaseD(D32,$E$6,$H$10)*F32),"-")</f>
        <v>8752800387.2000008</v>
      </c>
      <c r="I32" s="29">
        <f>IFERROR((_xll.QuestorKeyLookupTTMReleaseD(D32,$E$6,$I$10)*F32),"-")</f>
        <v>7393594290.4799995</v>
      </c>
      <c r="J32" s="29">
        <f>IFERROR((_xll.QuestorKeyLookupTTMReleaseD(D32,$E$6,$J$10)*F32),"-")</f>
        <v>8016974952.8800001</v>
      </c>
      <c r="K32" s="29">
        <f>IFERROR((_xll.QuestorKeyLookupTTMReleaseD(D32,$E$6,$K$10)*F32),"-")</f>
        <v>308842737287.91998</v>
      </c>
      <c r="L32" s="29">
        <f>IFERROR((_xll.QuestorKeyLookupTTMReleaseD(D32,$E$6,$L$10)*F32),"-")</f>
        <v>198030055547.67999</v>
      </c>
      <c r="M32" s="29">
        <f>IFERROR((_xll.QuestorKeyLookupTTMReleaseD(D32,$E$6,$M$10)*F32),"-")</f>
        <v>14941868573.119999</v>
      </c>
      <c r="N32" s="29">
        <f>IFERROR((_xll.QuestorKeyLookupTTMReleaseD(D32,$E$6,$N$10)*F32),"-")</f>
        <v>-10007881400.48</v>
      </c>
      <c r="O32" s="29">
        <f>IFERROR((_xll.QuestorKeyLookupTTMReleaseD(D32,$E$6,$O$10)*F32),"-")</f>
        <v>-273912169.68000001</v>
      </c>
      <c r="P32" s="29">
        <f>IFERROR((_xll.QuestorKeyLookupTTMReleaseD(D32,$E$6,$P$10)*F32),"-")</f>
        <v>-76700772.560000002</v>
      </c>
      <c r="Q32" s="36">
        <f t="shared" si="0"/>
        <v>0.33876728626473285</v>
      </c>
      <c r="R32" s="36">
        <f t="shared" si="1"/>
        <v>0.28616074430203953</v>
      </c>
      <c r="S32">
        <f t="shared" si="2"/>
        <v>3.7335717904193752E-2</v>
      </c>
    </row>
    <row r="33" spans="1:19" x14ac:dyDescent="0.25">
      <c r="A33" s="26">
        <f>_xll.QuestorLatestQuarterlyReportYear(D33)</f>
        <v>2021</v>
      </c>
      <c r="B33" s="26" t="str">
        <f>_xll.QuestorLatestQuarterlyReportQuarter(D33)</f>
        <v>Q3</v>
      </c>
      <c r="C33" s="26"/>
      <c r="D33" t="s">
        <v>97</v>
      </c>
      <c r="E33" t="str">
        <f>_xll.QuestorReportCurrency(D33,A33,B33)</f>
        <v>ISK</v>
      </c>
      <c r="F33">
        <f>_xll.CurrencyAveRateD(E33,$E$6)</f>
        <v>1</v>
      </c>
      <c r="G33" s="28">
        <f>IFERROR((_xll.QuestorKeyLookupTTMReleaseD(D33,$E$6,$G$10)*F33),"-")</f>
        <v>21235000000</v>
      </c>
      <c r="H33" s="29">
        <f>IFERROR((_xll.QuestorKeyLookupTTMReleaseD(D33,$E$6,$H$10)*F33),"-")</f>
        <v>6189000000</v>
      </c>
      <c r="I33" s="29">
        <f>IFERROR((_xll.QuestorKeyLookupTTMReleaseD(D33,$E$6,$I$10)*F33),"-")</f>
        <v>382000000</v>
      </c>
      <c r="J33" s="29">
        <f>IFERROR((_xll.QuestorKeyLookupTTMReleaseD(D33,$E$6,$J$10)*F33),"-")</f>
        <v>-179000000</v>
      </c>
      <c r="K33" s="29">
        <f>IFERROR((_xll.QuestorKeyLookupTTMReleaseD(D33,$E$6,$K$10)*F33),"-")</f>
        <v>117122000000</v>
      </c>
      <c r="L33" s="29">
        <f>IFERROR((_xll.QuestorKeyLookupTTMReleaseD(D33,$E$6,$L$10)*F33),"-")</f>
        <v>33116000000</v>
      </c>
      <c r="M33" s="29">
        <f>IFERROR((_xll.QuestorKeyLookupTTMReleaseD(D33,$E$6,$M$10)*F33),"-")</f>
        <v>1048000000</v>
      </c>
      <c r="N33" s="29">
        <f>IFERROR((_xll.QuestorKeyLookupTTMReleaseD(D33,$E$6,$N$10)*F33),"-")</f>
        <v>-2858000000</v>
      </c>
      <c r="O33" s="29">
        <f>IFERROR((_xll.QuestorKeyLookupTTMReleaseD(D33,$E$6,$O$10)*F33),"-")</f>
        <v>-2745000000</v>
      </c>
      <c r="P33" s="29">
        <f>IFERROR((_xll.QuestorKeyLookupTTMReleaseD(D33,$E$6,$P$10)*F33),"-")</f>
        <v>0</v>
      </c>
      <c r="Q33" s="36">
        <f t="shared" si="0"/>
        <v>0.29145279020485049</v>
      </c>
      <c r="R33" s="36">
        <f t="shared" si="1"/>
        <v>1.7989168825052977E-2</v>
      </c>
      <c r="S33">
        <f t="shared" si="2"/>
        <v>1.153520956637275E-2</v>
      </c>
    </row>
    <row r="34" spans="1:19" x14ac:dyDescent="0.25">
      <c r="A34" s="26">
        <f>_xll.QuestorLatestQuarterlyReportYear(D34)</f>
        <v>2021</v>
      </c>
      <c r="B34" s="26" t="str">
        <f>_xll.QuestorLatestQuarterlyReportQuarter(D34)</f>
        <v>Q3</v>
      </c>
      <c r="C34" s="26"/>
      <c r="D34" s="14" t="s">
        <v>73</v>
      </c>
      <c r="E34" s="14" t="str">
        <f>_xll.QuestorReportCurrency(D34,A34,B34)</f>
        <v>ISK</v>
      </c>
      <c r="F34" s="14">
        <f>_xll.CurrencyAveRateD(E34,$E$6)</f>
        <v>1</v>
      </c>
      <c r="G34" s="30">
        <f>IFERROR((_xll.QuestorKeyLookupTTMReleaseD(D34,$E$6,$G$10)*F34),"-")</f>
        <v>31783202000</v>
      </c>
      <c r="H34" s="31">
        <f>IFERROR((_xll.QuestorKeyLookupTTMReleaseD(D34,$E$6,$H$10)*F34),"-")</f>
        <v>8669410000</v>
      </c>
      <c r="I34" s="31">
        <f>IFERROR((_xll.QuestorKeyLookupTTMReleaseD(D34,$E$6,$I$10)*F34),"-")</f>
        <v>8549887000</v>
      </c>
      <c r="J34" s="31">
        <f>IFERROR((_xll.QuestorKeyLookupTTMReleaseD(D34,$E$6,$J$10)*F34),"-")</f>
        <v>8546277000</v>
      </c>
      <c r="K34" s="31">
        <f>IFERROR((_xll.QuestorKeyLookupTTMReleaseD(D34,$E$6,$K$10)*F34),"-")</f>
        <v>235283858000</v>
      </c>
      <c r="L34" s="31">
        <f>IFERROR((_xll.QuestorKeyLookupTTMReleaseD(D34,$E$6,$L$10)*F34),"-")</f>
        <v>73511250000</v>
      </c>
      <c r="M34" s="31">
        <f>IFERROR((_xll.QuestorKeyLookupTTMReleaseD(D34,$E$6,$M$10)*F34),"-")</f>
        <v>2241241000</v>
      </c>
      <c r="N34" s="31">
        <f>IFERROR((_xll.QuestorKeyLookupTTMReleaseD(D34,$E$6,$N$10)*F34),"-")</f>
        <v>-685691000</v>
      </c>
      <c r="O34" s="31">
        <f>IFERROR((_xll.QuestorKeyLookupTTMReleaseD(D34,$E$6,$O$10)*F34),"-")</f>
        <v>-3323093000</v>
      </c>
      <c r="P34" s="31">
        <f>IFERROR((_xll.QuestorKeyLookupTTMReleaseD(D34,$E$6,$P$10)*F34),"-")</f>
        <v>-1596693000</v>
      </c>
      <c r="Q34" s="37">
        <f t="shared" si="0"/>
        <v>0.27276704216271225</v>
      </c>
      <c r="R34" s="37">
        <f t="shared" si="1"/>
        <v>0.26900647077660711</v>
      </c>
      <c r="S34" s="14">
        <f t="shared" si="2"/>
        <v>0.11630719107619582</v>
      </c>
    </row>
    <row r="40" spans="1:19" x14ac:dyDescent="0.25">
      <c r="M40" s="23"/>
      <c r="Q40" s="23"/>
      <c r="R40" s="23"/>
    </row>
  </sheetData>
  <mergeCells count="2">
    <mergeCell ref="E6:F6"/>
    <mergeCell ref="G11:P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CEC0A-B178-48B2-9A49-E504CF806C59}">
  <dimension ref="A1:T65"/>
  <sheetViews>
    <sheetView showGridLines="0" topLeftCell="D1" workbookViewId="0">
      <selection activeCell="F6" sqref="F6:G6"/>
    </sheetView>
  </sheetViews>
  <sheetFormatPr defaultRowHeight="15" outlineLevelRow="1" outlineLevelCol="1" x14ac:dyDescent="0.25"/>
  <cols>
    <col min="1" max="2" width="9.140625" hidden="1" customWidth="1" outlineLevel="1"/>
    <col min="3" max="3" width="2.7109375" hidden="1" customWidth="1" outlineLevel="1"/>
    <col min="4" max="4" width="2.7109375" customWidth="1" outlineLevel="1"/>
    <col min="5" max="5" width="19.140625" customWidth="1"/>
    <col min="6" max="6" width="19.140625" bestFit="1" customWidth="1"/>
    <col min="7" max="7" width="8.85546875" customWidth="1"/>
    <col min="8" max="8" width="7.42578125" customWidth="1"/>
    <col min="9" max="9" width="16.5703125" bestFit="1" customWidth="1"/>
    <col min="10" max="10" width="4.42578125" customWidth="1"/>
    <col min="11" max="11" width="12.7109375" bestFit="1" customWidth="1"/>
    <col min="12" max="12" width="12" bestFit="1" customWidth="1"/>
    <col min="15" max="15" width="12" bestFit="1" customWidth="1"/>
    <col min="17" max="17" width="16.28515625" customWidth="1"/>
    <col min="18" max="18" width="12" bestFit="1" customWidth="1"/>
    <col min="19" max="19" width="12" customWidth="1"/>
    <col min="20" max="20" width="4.42578125" customWidth="1"/>
    <col min="21" max="21" width="10.28515625" customWidth="1"/>
  </cols>
  <sheetData>
    <row r="1" spans="1:19" ht="54" customHeight="1" x14ac:dyDescent="0.5">
      <c r="E1" s="3" t="s">
        <v>1317</v>
      </c>
    </row>
    <row r="4" spans="1:19" x14ac:dyDescent="0.25">
      <c r="E4" s="1" t="s">
        <v>1323</v>
      </c>
    </row>
    <row r="6" spans="1:19" ht="15" customHeight="1" x14ac:dyDescent="0.25">
      <c r="E6" s="9" t="s">
        <v>1312</v>
      </c>
      <c r="F6" s="43" cm="1">
        <f t="array" ref="F6">_xll.PreviousBusinessday(_xll.GeniusToday())</f>
        <v>44585</v>
      </c>
      <c r="G6" s="43"/>
      <c r="Q6" s="9" t="s">
        <v>1323</v>
      </c>
      <c r="R6" s="45" t="s">
        <v>1325</v>
      </c>
      <c r="S6" s="45"/>
    </row>
    <row r="7" spans="1:19" ht="15" customHeight="1" x14ac:dyDescent="0.25">
      <c r="F7" s="12"/>
    </row>
    <row r="8" spans="1:19" x14ac:dyDescent="0.25">
      <c r="F8" s="7"/>
      <c r="H8" s="26"/>
      <c r="I8" s="26"/>
      <c r="Q8" s="15"/>
    </row>
    <row r="9" spans="1:19" x14ac:dyDescent="0.25">
      <c r="A9" s="26"/>
      <c r="B9" s="26"/>
      <c r="C9" s="26"/>
      <c r="D9" s="26"/>
      <c r="F9" s="7"/>
      <c r="H9" s="26"/>
      <c r="I9" s="26"/>
      <c r="Q9" s="15"/>
    </row>
    <row r="10" spans="1:19" x14ac:dyDescent="0.25">
      <c r="A10" s="26"/>
      <c r="B10" s="26"/>
      <c r="C10" s="26"/>
      <c r="D10" s="26"/>
      <c r="E10" s="33" t="s">
        <v>0</v>
      </c>
      <c r="F10" s="33" t="s">
        <v>1323</v>
      </c>
      <c r="G10" s="33" t="s">
        <v>250</v>
      </c>
      <c r="H10" s="33" t="s">
        <v>251</v>
      </c>
      <c r="I10" s="33" t="s">
        <v>1324</v>
      </c>
      <c r="J10" s="34"/>
      <c r="K10" s="33" t="s">
        <v>1307</v>
      </c>
      <c r="L10" s="33" t="s">
        <v>1308</v>
      </c>
      <c r="M10" s="33" t="s">
        <v>1309</v>
      </c>
      <c r="N10" s="33" t="s">
        <v>1310</v>
      </c>
      <c r="Q10" s="15"/>
    </row>
    <row r="11" spans="1:19" x14ac:dyDescent="0.25">
      <c r="A11" s="26">
        <f>_xll.QuestorLatestQuarterlyReportYear(E11)</f>
        <v>2021</v>
      </c>
      <c r="B11" s="26" t="str">
        <f>_xll.QuestorLatestQuarterlyReportQuarter(E11)</f>
        <v>Q3</v>
      </c>
      <c r="C11" s="26"/>
      <c r="D11" s="26"/>
      <c r="E11" t="s">
        <v>91</v>
      </c>
      <c r="F11" t="str">
        <f>_xll.QuestorIndustryS(E11)</f>
        <v>Bankar</v>
      </c>
      <c r="G11" t="str">
        <f>_xll.QuestorReportCurrency(E11,A11,B11)</f>
        <v>ISK</v>
      </c>
      <c r="H11">
        <f>_xll.CurrencyAveRateD(G11,$F$6)</f>
        <v>1</v>
      </c>
      <c r="I11" s="32">
        <f>IFERROR((_xll.QuestorMarketCapFXD(E11,$F$6)*H11),"-")</f>
        <v>272005080624</v>
      </c>
      <c r="J11" s="26"/>
      <c r="K11" t="str">
        <f>IFERROR((_xll.QuestorEVEBITDASD(E11,$F$6)),"-")</f>
        <v>-</v>
      </c>
      <c r="L11" t="str">
        <f>IFERROR((_xll.QuestorEVEBITSD(E11,$F$6)),"-")</f>
        <v>-</v>
      </c>
      <c r="M11">
        <f>IFERROR((_xll.QuestorPriceToBookSD(E11,$F$6)),"-")</f>
        <v>1.397908729694727</v>
      </c>
      <c r="N11">
        <f>IFERROR((_xll.QuestorPriceToEarningsSD(E11,$F$6)),"-")</f>
        <v>9.7653866814102113</v>
      </c>
      <c r="Q11" s="15"/>
    </row>
    <row r="12" spans="1:19" x14ac:dyDescent="0.25">
      <c r="A12" s="26">
        <f>_xll.QuestorLatestQuarterlyReportYear(E12)</f>
        <v>2021</v>
      </c>
      <c r="B12" s="26" t="str">
        <f>_xll.QuestorLatestQuarterlyReportQuarter(E12)</f>
        <v>Q3</v>
      </c>
      <c r="C12" s="26"/>
      <c r="D12" s="26"/>
      <c r="E12" t="s">
        <v>89</v>
      </c>
      <c r="F12" t="str">
        <f>_xll.QuestorIndustryS(E12)</f>
        <v>Matvælaframleiðsla</v>
      </c>
      <c r="G12" t="str">
        <f>_xll.QuestorReportCurrency(E12,A12,B12)</f>
        <v>EUR</v>
      </c>
      <c r="H12">
        <f>_xll.CurrencyAveRateD(G12,$F$6)</f>
        <v>145.6</v>
      </c>
      <c r="I12" s="32">
        <f>IFERROR((_xll.QuestorMarketCapFXD(E12,$F$6)*H12),"-")</f>
        <v>143118909580.49997</v>
      </c>
      <c r="J12" s="26"/>
      <c r="K12">
        <f>IFERROR((_xll.QuestorEVEBITDASD(E12,$F$6)),"-")</f>
        <v>15.571413774725553</v>
      </c>
      <c r="L12">
        <f>IFERROR((_xll.QuestorEVEBITSD(E12,$F$6)),"-")</f>
        <v>18.815616885954348</v>
      </c>
      <c r="M12">
        <f>IFERROR((_xll.QuestorPriceToBookSD(E12,$F$6)),"-")</f>
        <v>2.6812716346940699</v>
      </c>
      <c r="N12">
        <f>IFERROR((_xll.QuestorPriceToEarningsSD(E12,$F$6)),"-")</f>
        <v>19.287709589743841</v>
      </c>
      <c r="Q12" s="15"/>
    </row>
    <row r="13" spans="1:19" x14ac:dyDescent="0.25">
      <c r="A13" s="26">
        <f>_xll.QuestorLatestQuarterlyReportYear(E13)</f>
        <v>2021</v>
      </c>
      <c r="B13" s="26" t="str">
        <f>_xll.QuestorLatestQuarterlyReportQuarter(E13)</f>
        <v>Q3</v>
      </c>
      <c r="C13" s="26"/>
      <c r="D13" s="26"/>
      <c r="E13" t="s">
        <v>78</v>
      </c>
      <c r="F13" t="str">
        <f>_xll.QuestorIndustryS(E13)</f>
        <v>Fasteignir</v>
      </c>
      <c r="G13" t="str">
        <f>_xll.QuestorReportCurrency(E13,A13,B13)</f>
        <v>ISK</v>
      </c>
      <c r="H13">
        <f>_xll.CurrencyAveRateD(G13,$F$6)</f>
        <v>1</v>
      </c>
      <c r="I13" s="32">
        <f>IFERROR((_xll.QuestorMarketCapFXD(E13,$F$6)*H13),"-")</f>
        <v>43712811968</v>
      </c>
      <c r="J13" s="26"/>
      <c r="K13">
        <f>IFERROR((_xll.QuestorEVEBITDASD(E13,$F$6)),"-")</f>
        <v>19.131516005822416</v>
      </c>
      <c r="L13">
        <f>IFERROR((_xll.QuestorEVEBITSD(E13,$F$6)),"-")</f>
        <v>10.250225381945798</v>
      </c>
      <c r="M13">
        <f>IFERROR((_xll.QuestorPriceToBookSD(E13,$F$6)),"-")</f>
        <v>1.2079700436068199</v>
      </c>
      <c r="N13">
        <f>IFERROR((_xll.QuestorPriceToEarningsSD(E13,$F$6)),"-")</f>
        <v>9.6220145208012333</v>
      </c>
      <c r="Q13" s="15"/>
    </row>
    <row r="14" spans="1:19" x14ac:dyDescent="0.25">
      <c r="A14" s="26">
        <f>_xll.QuestorLatestQuarterlyReportYear(E14)</f>
        <v>2021</v>
      </c>
      <c r="B14" s="26" t="str">
        <f>_xll.QuestorLatestQuarterlyReportQuarter(E14)</f>
        <v>Q3</v>
      </c>
      <c r="C14" s="26"/>
      <c r="D14" s="26"/>
      <c r="E14" t="s">
        <v>76</v>
      </c>
      <c r="F14" t="str">
        <f>_xll.QuestorIndustryS(E14)</f>
        <v>Flutningur</v>
      </c>
      <c r="G14" t="str">
        <f>_xll.QuestorReportCurrency(E14,A14,B14)</f>
        <v>EUR</v>
      </c>
      <c r="H14">
        <f>_xll.CurrencyAveRateD(G14,$F$6)</f>
        <v>145.6</v>
      </c>
      <c r="I14" s="32">
        <f>IFERROR((_xll.QuestorMarketCapFXD(E14,$F$6)*H14),"-")</f>
        <v>86533135260</v>
      </c>
      <c r="J14" s="26"/>
      <c r="K14">
        <f>IFERROR((_xll.QuestorEVEBITDASD(E14,$F$6)),"-")</f>
        <v>8.2264108140713699</v>
      </c>
      <c r="L14">
        <f>IFERROR((_xll.QuestorEVEBITSD(E14,$F$6)),"-")</f>
        <v>18.563784108114483</v>
      </c>
      <c r="M14">
        <f>IFERROR((_xll.QuestorPriceToBookSD(E14,$F$6)),"-")</f>
        <v>2.4073858888687001</v>
      </c>
      <c r="N14">
        <f>IFERROR((_xll.QuestorPriceToEarningsSD(E14,$F$6)),"-")</f>
        <v>21.647094661393972</v>
      </c>
      <c r="Q14" s="15"/>
    </row>
    <row r="15" spans="1:19" x14ac:dyDescent="0.25">
      <c r="A15" s="26">
        <f>_xll.QuestorLatestQuarterlyReportYear(E15)</f>
        <v>2021</v>
      </c>
      <c r="B15" s="26" t="str">
        <f>_xll.QuestorLatestQuarterlyReportQuarter(E15)</f>
        <v>Q3</v>
      </c>
      <c r="C15" s="26"/>
      <c r="D15" s="26"/>
      <c r="E15" t="s">
        <v>98</v>
      </c>
      <c r="F15" t="str">
        <f>_xll.QuestorIndustryS(E15)</f>
        <v>Vörusala almennt</v>
      </c>
      <c r="G15" t="str">
        <f>_xll.QuestorReportCurrency(E15,A15,B15)</f>
        <v>ISK</v>
      </c>
      <c r="H15">
        <f>_xll.CurrencyAveRateD(G15,$F$6)</f>
        <v>1</v>
      </c>
      <c r="I15" s="32">
        <f>IFERROR((_xll.QuestorMarketCapFXD(E15,$F$6)*H15),"-")</f>
        <v>72074904000</v>
      </c>
      <c r="J15" s="26"/>
      <c r="K15">
        <f>IFERROR((_xll.QuestorEVEBITDASD(E15,$F$6)),"-")</f>
        <v>10.767019369618293</v>
      </c>
      <c r="L15">
        <f>IFERROR((_xll.QuestorEVEBITSD(E15,$F$6)),"-")</f>
        <v>14.683083654637088</v>
      </c>
      <c r="M15">
        <f>IFERROR((_xll.QuestorPriceToBookSD(E15,$F$6)),"-")</f>
        <v>2.270219437513997</v>
      </c>
      <c r="N15">
        <f>IFERROR((_xll.QuestorPriceToEarningsSD(E15,$F$6)),"-")</f>
        <v>17.393969406844942</v>
      </c>
      <c r="Q15" s="15"/>
    </row>
    <row r="16" spans="1:19" x14ac:dyDescent="0.25">
      <c r="A16" s="26">
        <f>_xll.QuestorLatestQuarterlyReportYear(E16)</f>
        <v>2021</v>
      </c>
      <c r="B16" s="26" t="str">
        <f>_xll.QuestorLatestQuarterlyReportQuarter(E16)</f>
        <v>Q3</v>
      </c>
      <c r="C16" s="26"/>
      <c r="D16" s="26"/>
      <c r="E16" t="s">
        <v>81</v>
      </c>
      <c r="F16" t="str">
        <f>_xll.QuestorIndustryS(E16)</f>
        <v>Vörusala almennt</v>
      </c>
      <c r="G16" t="str">
        <f>_xll.QuestorReportCurrency(E16,A16,B16)</f>
        <v>ISK</v>
      </c>
      <c r="H16">
        <f>_xll.CurrencyAveRateD(G16,$F$6)</f>
        <v>1</v>
      </c>
      <c r="I16" s="32">
        <f>IFERROR((_xll.QuestorMarketCapFXD(E16,$F$6)*H16),"-")</f>
        <v>79105016466</v>
      </c>
      <c r="J16" s="26"/>
      <c r="K16">
        <f>IFERROR((_xll.QuestorEVEBITDASD(E16,$F$6)),"-")</f>
        <v>8.4067636528536447</v>
      </c>
      <c r="L16">
        <f>IFERROR((_xll.QuestorEVEBITSD(E16,$F$6)),"-")</f>
        <v>13.76878242572883</v>
      </c>
      <c r="M16">
        <f>IFERROR((_xll.QuestorPriceToBookSD(E16,$F$6)),"-")</f>
        <v>2.9848696877971475</v>
      </c>
      <c r="N16">
        <f>IFERROR((_xll.QuestorPriceToEarningsSD(E16,$F$6)),"-")</f>
        <v>19.18627612563667</v>
      </c>
      <c r="Q16" s="15"/>
    </row>
    <row r="17" spans="1:17" x14ac:dyDescent="0.25">
      <c r="A17" s="26">
        <f>_xll.QuestorLatestQuarterlyReportYear(E17)</f>
        <v>2021</v>
      </c>
      <c r="B17" s="26" t="str">
        <f>_xll.QuestorLatestQuarterlyReportQuarter(E17)</f>
        <v>Q3</v>
      </c>
      <c r="C17" s="26"/>
      <c r="D17" s="26"/>
      <c r="E17" t="s">
        <v>80</v>
      </c>
      <c r="F17" t="str">
        <f>_xll.QuestorIndustryS(E17)</f>
        <v>Flutningar með flugi</v>
      </c>
      <c r="G17" t="str">
        <f>_xll.QuestorReportCurrency(E17,A17,B17)</f>
        <v>USD</v>
      </c>
      <c r="H17">
        <f>_xll.CurrencyAveRateD(G17,$F$6)</f>
        <v>128.75</v>
      </c>
      <c r="I17" s="32">
        <f>IFERROR((_xll.QuestorMarketCapFXD(E17,$F$6)*H17),"-")</f>
        <v>68653942926.641602</v>
      </c>
      <c r="J17" s="26"/>
      <c r="K17">
        <f>IFERROR((_xll.QuestorEVEBITDASD(E17,$F$6)),"-")</f>
        <v>-12.11135160111362</v>
      </c>
      <c r="L17">
        <f>IFERROR((_xll.QuestorEVEBITSD(E17,$F$6)),"-")</f>
        <v>-3.6111513160579594</v>
      </c>
      <c r="M17">
        <f>IFERROR((_xll.QuestorPriceToBookSD(E17,$F$6)),"-")</f>
        <v>2.0525518904353501</v>
      </c>
      <c r="N17">
        <f>IFERROR((_xll.QuestorPriceToEarningsSD(E17,$F$6)),"-")</f>
        <v>-3.586650533846925</v>
      </c>
      <c r="Q17" s="15"/>
    </row>
    <row r="18" spans="1:17" x14ac:dyDescent="0.25">
      <c r="A18" s="26">
        <f>_xll.QuestorLatestQuarterlyReportYear(E18)</f>
        <v>2021</v>
      </c>
      <c r="B18" s="26" t="str">
        <f>_xll.QuestorLatestQuarterlyReportQuarter(E18)</f>
        <v>Q3</v>
      </c>
      <c r="C18" s="26"/>
      <c r="D18" s="26"/>
      <c r="E18" t="s">
        <v>83</v>
      </c>
      <c r="F18" t="str">
        <f>_xll.QuestorIndustryS(E18)</f>
        <v>Heildsala með mat</v>
      </c>
      <c r="G18" t="str">
        <f>_xll.QuestorReportCurrency(E18,A18,B18)</f>
        <v>EUR</v>
      </c>
      <c r="H18">
        <f>_xll.CurrencyAveRateD(G18,$F$6)</f>
        <v>145.6</v>
      </c>
      <c r="I18" s="32">
        <f>IFERROR((_xll.QuestorMarketCapFXD(E18,$F$6)*H18),"-")</f>
        <v>39631407576.599998</v>
      </c>
      <c r="J18" s="26"/>
      <c r="K18">
        <f>IFERROR((_xll.QuestorEVEBITDASD(E18,$F$6)),"-")</f>
        <v>30.163990778295464</v>
      </c>
      <c r="L18">
        <f>IFERROR((_xll.QuestorEVEBITSD(E18,$F$6)),"-")</f>
        <v>42.210573317848855</v>
      </c>
      <c r="M18">
        <f>IFERROR((_xll.QuestorPriceToBookSD(E18,$F$6)),"-")</f>
        <v>3.0683545638120755</v>
      </c>
      <c r="N18">
        <f>IFERROR((_xll.QuestorPriceToEarningsSD(E18,$F$6)),"-")</f>
        <v>50.47167316072116</v>
      </c>
      <c r="Q18" s="15"/>
    </row>
    <row r="19" spans="1:17" x14ac:dyDescent="0.25">
      <c r="A19" s="26">
        <f>_xll.QuestorLatestQuarterlyReportYear(E19)</f>
        <v>2021</v>
      </c>
      <c r="B19" s="26" t="str">
        <f>_xll.QuestorLatestQuarterlyReportQuarter(E19)</f>
        <v>Q3</v>
      </c>
      <c r="C19" s="26"/>
      <c r="D19" s="26"/>
      <c r="E19" t="s">
        <v>94</v>
      </c>
      <c r="F19" t="str">
        <f>_xll.QuestorIndustryS(E19)</f>
        <v>Bankar</v>
      </c>
      <c r="G19" t="str">
        <f>_xll.QuestorReportCurrency(E19,A19,B19)</f>
        <v>ISK</v>
      </c>
      <c r="H19">
        <f>_xll.CurrencyAveRateD(G19,$F$6)</f>
        <v>1</v>
      </c>
      <c r="I19" s="32">
        <f>IFERROR((_xll.QuestorMarketCapFXD(E19,$F$6)*H19),"-")</f>
        <v>245200000000</v>
      </c>
      <c r="J19" s="26"/>
      <c r="K19" t="str">
        <f>IFERROR((_xll.QuestorEVEBITDASD(E19,$F$6)),"-")</f>
        <v>-</v>
      </c>
      <c r="L19" t="str">
        <f>IFERROR((_xll.QuestorEVEBITSD(E19,$F$6)),"-")</f>
        <v>-</v>
      </c>
      <c r="M19">
        <f>IFERROR((_xll.QuestorPriceToBookSD(E19,$F$6)),"-")</f>
        <v>1.2422674928184576</v>
      </c>
      <c r="N19">
        <f>IFERROR((_xll.QuestorPriceToEarningsSD(E19,$F$6)),"-")</f>
        <v>12.163905149320367</v>
      </c>
      <c r="Q19" s="15"/>
    </row>
    <row r="20" spans="1:17" x14ac:dyDescent="0.25">
      <c r="A20" s="26">
        <f>_xll.QuestorLatestQuarterlyReportYear(E20)</f>
        <v>2021</v>
      </c>
      <c r="B20" s="26" t="str">
        <f>_xll.QuestorLatestQuarterlyReportQuarter(E20)</f>
        <v>Q3</v>
      </c>
      <c r="C20" s="26"/>
      <c r="D20" s="26"/>
      <c r="E20" t="s">
        <v>85</v>
      </c>
      <c r="F20" t="str">
        <f>_xll.QuestorIndustryS(E20)</f>
        <v>Bankar</v>
      </c>
      <c r="G20" t="str">
        <f>_xll.QuestorReportCurrency(E20,A20,B20)</f>
        <v>ISK</v>
      </c>
      <c r="H20">
        <f>_xll.CurrencyAveRateD(G20,$F$6)</f>
        <v>1</v>
      </c>
      <c r="I20" s="32">
        <f>IFERROR((_xll.QuestorMarketCapFXD(E20,$F$6)*H20),"-")</f>
        <v>115921352474.39999</v>
      </c>
      <c r="J20" s="26"/>
      <c r="K20" t="str">
        <f>IFERROR((_xll.QuestorEVEBITDASD(E20,$F$6)),"-")</f>
        <v>-</v>
      </c>
      <c r="L20" t="str">
        <f>IFERROR((_xll.QuestorEVEBITSD(E20,$F$6)),"-")</f>
        <v>-</v>
      </c>
      <c r="M20">
        <f>IFERROR((_xll.QuestorPriceToBookSD(E20,$F$6)),"-")</f>
        <v>1.5303731696500915</v>
      </c>
      <c r="N20">
        <f>IFERROR((_xll.QuestorPriceToEarningsSD(E20,$F$6)),"-")</f>
        <v>13.022905922668071</v>
      </c>
      <c r="Q20" s="15"/>
    </row>
    <row r="21" spans="1:17" x14ac:dyDescent="0.25">
      <c r="A21" s="26">
        <f>_xll.QuestorLatestQuarterlyReportYear(E21)</f>
        <v>2021</v>
      </c>
      <c r="B21" s="26" t="str">
        <f>_xll.QuestorLatestQuarterlyReportQuarter(E21)</f>
        <v>Q3</v>
      </c>
      <c r="C21" s="26"/>
      <c r="D21" s="26"/>
      <c r="E21" t="s">
        <v>95</v>
      </c>
      <c r="F21" t="str">
        <f>_xll.QuestorIndustryS(E21)</f>
        <v>Bankar</v>
      </c>
      <c r="G21" t="str">
        <f>_xll.QuestorReportCurrency(E21,A21,B21)</f>
        <v>ISK</v>
      </c>
      <c r="H21">
        <f>_xll.CurrencyAveRateD(G21,$F$6)</f>
        <v>1</v>
      </c>
      <c r="I21" s="32" t="str">
        <f>IFERROR((_xll.QuestorMarketCapFXD(E21,$F$6)*H21),"-")</f>
        <v>-</v>
      </c>
      <c r="J21" s="26"/>
      <c r="K21" t="str">
        <f>IFERROR((_xll.QuestorEVEBITDASD(E21,$F$6)),"-")</f>
        <v>-</v>
      </c>
      <c r="L21" t="str">
        <f>IFERROR((_xll.QuestorEVEBITSD(E21,$F$6)),"-")</f>
        <v>-</v>
      </c>
      <c r="M21" t="str">
        <f>IFERROR((_xll.QuestorPriceToBookSD(E21,$F$6)),"-")</f>
        <v>-</v>
      </c>
      <c r="N21" t="str">
        <f>IFERROR((_xll.QuestorPriceToEarningsSD(E21,$F$6)),"-")</f>
        <v>-</v>
      </c>
      <c r="Q21" s="15"/>
    </row>
    <row r="22" spans="1:17" x14ac:dyDescent="0.25">
      <c r="A22" s="26">
        <f>_xll.QuestorLatestQuarterlyReportYear(E22)</f>
        <v>2021</v>
      </c>
      <c r="B22" s="26" t="str">
        <f>_xll.QuestorLatestQuarterlyReportQuarter(E22)</f>
        <v>Q3</v>
      </c>
      <c r="C22" s="26"/>
      <c r="D22" s="26"/>
      <c r="E22" t="s">
        <v>1</v>
      </c>
      <c r="F22" t="str">
        <f>_xll.QuestorIndustryS(E22)</f>
        <v>Tæki</v>
      </c>
      <c r="G22" t="str">
        <f>_xll.QuestorReportCurrency(E22,A22,B22)</f>
        <v>EUR</v>
      </c>
      <c r="H22">
        <f>_xll.CurrencyAveRateD(G22,$F$6)</f>
        <v>145.6</v>
      </c>
      <c r="I22" s="32">
        <f>IFERROR((_xll.QuestorMarketCapFXD(E22,$F$6)*H22),"-")</f>
        <v>607354348799.99988</v>
      </c>
      <c r="J22" s="26"/>
      <c r="K22">
        <f>IFERROR((_xll.QuestorEVEBITDASD(E22,$F$6)),"-")</f>
        <v>20.781049943306453</v>
      </c>
      <c r="L22">
        <f>IFERROR((_xll.QuestorEVEBITSD(E22,$F$6)),"-")</f>
        <v>31.32259998722208</v>
      </c>
      <c r="M22">
        <f>IFERROR((_xll.QuestorPriceToBookSD(E22,$F$6)),"-")</f>
        <v>4.250448092767229</v>
      </c>
      <c r="N22">
        <f>IFERROR((_xll.QuestorPriceToEarningsSD(E22,$F$6)),"-")</f>
        <v>43.092869403323952</v>
      </c>
      <c r="Q22" s="15"/>
    </row>
    <row r="23" spans="1:17" x14ac:dyDescent="0.25">
      <c r="A23" s="26">
        <f>_xll.QuestorLatestQuarterlyReportYear(E23)</f>
        <v>2021</v>
      </c>
      <c r="B23" s="26" t="str">
        <f>_xll.QuestorLatestQuarterlyReportQuarter(E23)</f>
        <v>Q3</v>
      </c>
      <c r="C23" s="26"/>
      <c r="D23" s="26"/>
      <c r="E23" t="s">
        <v>84</v>
      </c>
      <c r="F23" t="str">
        <f>_xll.QuestorIndustryS(E23)</f>
        <v>Upplýsingaþjónusta</v>
      </c>
      <c r="G23" t="str">
        <f>_xll.QuestorReportCurrency(E23,A23,B23)</f>
        <v>ISK</v>
      </c>
      <c r="H23">
        <f>_xll.CurrencyAveRateD(G23,$F$6)</f>
        <v>1</v>
      </c>
      <c r="I23" s="32">
        <f>IFERROR((_xll.QuestorMarketCapFXD(E23,$F$6)*H23),"-")</f>
        <v>28483792430</v>
      </c>
      <c r="J23" s="26"/>
      <c r="K23">
        <f>IFERROR((_xll.QuestorEVEBITDASD(E23,$F$6)),"-")</f>
        <v>19.361690263207176</v>
      </c>
      <c r="L23">
        <f>IFERROR((_xll.QuestorEVEBITSD(E23,$F$6)),"-")</f>
        <v>45.130888295994659</v>
      </c>
      <c r="M23">
        <f>IFERROR((_xll.QuestorPriceToBookSD(E23,$F$6)),"-")</f>
        <v>3.7289650069876057</v>
      </c>
      <c r="N23">
        <f>IFERROR((_xll.QuestorPriceToEarningsSD(E23,$F$6)),"-")</f>
        <v>39.069577150083738</v>
      </c>
      <c r="Q23" s="15"/>
    </row>
    <row r="24" spans="1:17" x14ac:dyDescent="0.25">
      <c r="A24" s="26">
        <f>_xll.QuestorLatestQuarterlyReportYear(E24)</f>
        <v>2021</v>
      </c>
      <c r="B24" s="26" t="str">
        <f>_xll.QuestorLatestQuarterlyReportQuarter(E24)</f>
        <v>Q3</v>
      </c>
      <c r="C24" s="26"/>
      <c r="D24" s="26"/>
      <c r="E24" t="s">
        <v>75</v>
      </c>
      <c r="F24" t="str">
        <f>_xll.QuestorIndustryS(E24)</f>
        <v>Tæki</v>
      </c>
      <c r="G24" t="str">
        <f>_xll.QuestorReportCurrency(E24,A24,B24)</f>
        <v>USD</v>
      </c>
      <c r="H24">
        <f>_xll.CurrencyAveRateD(G24,$F$6)</f>
        <v>128.75</v>
      </c>
      <c r="I24" s="32">
        <f>IFERROR((_xll.QuestorMarketCapFXD(E24,$F$6)*H24),"-")</f>
        <v>244716090625</v>
      </c>
      <c r="J24" s="26"/>
      <c r="K24" t="str">
        <f>IFERROR((_xll.QuestorEVEBITDASD(E24,$F$6)),"-")</f>
        <v>-</v>
      </c>
      <c r="L24" t="str">
        <f>IFERROR((_xll.QuestorEVEBITSD(E24,$F$6)),"-")</f>
        <v>-</v>
      </c>
      <c r="M24" t="str">
        <f>IFERROR((_xll.QuestorPriceToBookSD(E24,$F$6)),"-")</f>
        <v>-</v>
      </c>
      <c r="N24" t="str">
        <f>IFERROR((_xll.QuestorPriceToEarningsSD(E24,$F$6)),"-")</f>
        <v>-</v>
      </c>
      <c r="Q24" s="15"/>
    </row>
    <row r="25" spans="1:17" x14ac:dyDescent="0.25">
      <c r="A25" s="26">
        <f>_xll.QuestorLatestQuarterlyReportYear(E25)</f>
        <v>2021</v>
      </c>
      <c r="B25" s="26" t="str">
        <f>_xll.QuestorLatestQuarterlyReportQuarter(E25)</f>
        <v>Q3</v>
      </c>
      <c r="C25" s="26"/>
      <c r="D25" s="26"/>
      <c r="E25" t="s">
        <v>79</v>
      </c>
      <c r="F25" t="str">
        <f>_xll.QuestorIndustryS(E25)</f>
        <v>Fasteignir</v>
      </c>
      <c r="G25" t="str">
        <f>_xll.QuestorReportCurrency(E25,A25,B25)</f>
        <v>ISK</v>
      </c>
      <c r="H25">
        <f>_xll.CurrencyAveRateD(G25,$F$6)</f>
        <v>1</v>
      </c>
      <c r="I25" s="32">
        <f>IFERROR((_xll.QuestorMarketCapFXD(E25,$F$6)*H25),"-")</f>
        <v>59799388781.599998</v>
      </c>
      <c r="J25" s="26"/>
      <c r="K25">
        <f>IFERROR((_xll.QuestorEVEBITDASD(E25,$F$6)),"-")</f>
        <v>21.202168421421614</v>
      </c>
      <c r="L25">
        <f>IFERROR((_xll.QuestorEVEBITSD(E25,$F$6)),"-")</f>
        <v>11.002843339464375</v>
      </c>
      <c r="M25">
        <f>IFERROR((_xll.QuestorPriceToBookSD(E25,$F$6)),"-")</f>
        <v>1.1658164460092799</v>
      </c>
      <c r="N25">
        <f>IFERROR((_xll.QuestorPriceToEarningsSD(E25,$F$6)),"-")</f>
        <v>10.807769524959337</v>
      </c>
      <c r="Q25" s="15"/>
    </row>
    <row r="26" spans="1:17" x14ac:dyDescent="0.25">
      <c r="A26" s="26">
        <f>_xll.QuestorLatestQuarterlyReportYear(E26)</f>
        <v>2021</v>
      </c>
      <c r="B26" s="26" t="str">
        <f>_xll.QuestorLatestQuarterlyReportQuarter(E26)</f>
        <v>Q3</v>
      </c>
      <c r="C26" s="26"/>
      <c r="D26" s="26"/>
      <c r="E26" t="s">
        <v>77</v>
      </c>
      <c r="F26" t="str">
        <f>_xll.QuestorIndustryS(E26)</f>
        <v>Fasteignir</v>
      </c>
      <c r="G26" t="str">
        <f>_xll.QuestorReportCurrency(E26,A26,B26)</f>
        <v>ISK</v>
      </c>
      <c r="H26">
        <f>_xll.CurrencyAveRateD(G26,$F$6)</f>
        <v>1</v>
      </c>
      <c r="I26" s="32">
        <f>IFERROR((_xll.QuestorMarketCapFXD(E26,$F$6)*H26),"-")</f>
        <v>65995207696</v>
      </c>
      <c r="J26" s="26"/>
      <c r="K26">
        <f>IFERROR((_xll.QuestorEVEBITDASD(E26,$F$6)),"-")</f>
        <v>21.001004137085538</v>
      </c>
      <c r="L26">
        <f>IFERROR((_xll.QuestorEVEBITSD(E26,$F$6)),"-")</f>
        <v>9.8397655154047001</v>
      </c>
      <c r="M26">
        <f>IFERROR((_xll.QuestorPriceToBookSD(E26,$F$6)),"-")</f>
        <v>1.1646555668578489</v>
      </c>
      <c r="N26">
        <f>IFERROR((_xll.QuestorPriceToEarningsSD(E26,$F$6)),"-")</f>
        <v>9.5686831515151507</v>
      </c>
      <c r="Q26" s="15"/>
    </row>
    <row r="27" spans="1:17" x14ac:dyDescent="0.25">
      <c r="A27" s="26">
        <f>_xll.QuestorLatestQuarterlyReportYear(E27)</f>
        <v>2021</v>
      </c>
      <c r="B27" s="26" t="str">
        <f>_xll.QuestorLatestQuarterlyReportQuarter(E27)</f>
        <v>Q3</v>
      </c>
      <c r="C27" s="26"/>
      <c r="D27" s="26"/>
      <c r="E27" t="s">
        <v>74</v>
      </c>
      <c r="F27" t="str">
        <f>_xll.QuestorIndustryS(E27)</f>
        <v>Fjarskipti þjónusta</v>
      </c>
      <c r="G27" t="str">
        <f>_xll.QuestorReportCurrency(E27,A27,B27)</f>
        <v>ISK</v>
      </c>
      <c r="H27">
        <f>_xll.CurrencyAveRateD(G27,$F$6)</f>
        <v>1</v>
      </c>
      <c r="I27" s="32">
        <f>IFERROR((_xll.QuestorMarketCapFXD(E27,$F$6)*H27),"-")</f>
        <v>88513889217.600006</v>
      </c>
      <c r="J27" s="26"/>
      <c r="K27">
        <f>IFERROR((_xll.QuestorEVEBITDASD(E27,$F$6)),"-")</f>
        <v>9.9186401475239396</v>
      </c>
      <c r="L27">
        <f>IFERROR((_xll.QuestorEVEBITSD(E27,$F$6)),"-")</f>
        <v>21.300017473090485</v>
      </c>
      <c r="M27">
        <f>IFERROR((_xll.QuestorPriceToBookSD(E27,$F$6)),"-")</f>
        <v>2.8278294373214914</v>
      </c>
      <c r="N27">
        <f>IFERROR((_xll.QuestorPriceToEarningsSD(E27,$F$6)),"-")</f>
        <v>15.766635058354115</v>
      </c>
      <c r="Q27" s="15"/>
    </row>
    <row r="28" spans="1:17" x14ac:dyDescent="0.25">
      <c r="A28" s="26">
        <f>_xll.QuestorLatestQuarterlyReportYear(E28)</f>
        <v>2021</v>
      </c>
      <c r="B28" s="26" t="str">
        <f>_xll.QuestorLatestQuarterlyReportQuarter(E28)</f>
        <v>Q3</v>
      </c>
      <c r="C28" s="26"/>
      <c r="D28" s="26"/>
      <c r="E28" t="s">
        <v>82</v>
      </c>
      <c r="F28" t="str">
        <f>_xll.QuestorIndustryS(E28)</f>
        <v>Tryggingar (almennt)</v>
      </c>
      <c r="G28" t="str">
        <f>_xll.QuestorReportCurrency(E28,A28,B28)</f>
        <v>ISK</v>
      </c>
      <c r="H28">
        <f>_xll.CurrencyAveRateD(G28,$F$6)</f>
        <v>1</v>
      </c>
      <c r="I28" s="32">
        <f>IFERROR((_xll.QuestorMarketCapFXD(E28,$F$6)*H28),"-")</f>
        <v>44691763116</v>
      </c>
      <c r="J28" s="26"/>
      <c r="K28" t="str">
        <f>IFERROR((_xll.QuestorEVEBITDASD(E28,$F$6)),"-")</f>
        <v>-</v>
      </c>
      <c r="L28" t="str">
        <f>IFERROR((_xll.QuestorEVEBITSD(E28,$F$6)),"-")</f>
        <v>-</v>
      </c>
      <c r="M28">
        <f>IFERROR((_xll.QuestorPriceToBookSD(E28,$F$6)),"-")</f>
        <v>1.7801161389740674</v>
      </c>
      <c r="N28">
        <f>IFERROR((_xll.QuestorPriceToEarningsSD(E28,$F$6)),"-")</f>
        <v>4.3165187414420352</v>
      </c>
      <c r="Q28" s="15"/>
    </row>
    <row r="29" spans="1:17" x14ac:dyDescent="0.25">
      <c r="A29" s="26">
        <f>_xll.QuestorLatestQuarterlyReportYear(E29)</f>
        <v>2021</v>
      </c>
      <c r="B29" s="26" t="str">
        <f>_xll.QuestorLatestQuarterlyReportQuarter(E29)</f>
        <v>Q3</v>
      </c>
      <c r="C29" s="26"/>
      <c r="D29" s="26"/>
      <c r="E29" t="s">
        <v>72</v>
      </c>
      <c r="F29" t="str">
        <f>_xll.QuestorIndustryS(E29)</f>
        <v>Vörusala dreifing</v>
      </c>
      <c r="G29" t="str">
        <f>_xll.QuestorReportCurrency(E29,A29,B29)</f>
        <v>ISK</v>
      </c>
      <c r="H29">
        <f>_xll.CurrencyAveRateD(G29,$F$6)</f>
        <v>1</v>
      </c>
      <c r="I29" s="32">
        <f>IFERROR((_xll.QuestorMarketCapFXD(E29,$F$6)*H29),"-")</f>
        <v>28673156606.400002</v>
      </c>
      <c r="J29" s="26"/>
      <c r="K29">
        <f>IFERROR((_xll.QuestorEVEBITDASD(E29,$F$6)),"-")</f>
        <v>11.328606097653156</v>
      </c>
      <c r="L29">
        <f>IFERROR((_xll.QuestorEVEBITSD(E29,$F$6)),"-")</f>
        <v>19.419622051410659</v>
      </c>
      <c r="M29">
        <f>IFERROR((_xll.QuestorPriceToBookSD(E29,$F$6)),"-")</f>
        <v>2.7165472862529607</v>
      </c>
      <c r="N29">
        <f>IFERROR((_xll.QuestorPriceToEarningsSD(E29,$F$6)),"-")</f>
        <v>26.500144737892793</v>
      </c>
      <c r="Q29" s="26"/>
    </row>
    <row r="30" spans="1:17" x14ac:dyDescent="0.25">
      <c r="A30" s="26">
        <f>_xll.QuestorLatestQuarterlyReportYear(E30)</f>
        <v>2021</v>
      </c>
      <c r="B30" s="26" t="str">
        <f>_xll.QuestorLatestQuarterlyReportQuarter(E30)</f>
        <v>Q3</v>
      </c>
      <c r="C30" s="26"/>
      <c r="D30" s="26"/>
      <c r="E30" t="s">
        <v>92</v>
      </c>
      <c r="F30" t="str">
        <f>_xll.QuestorIndustryS(E30)</f>
        <v>Matvælaframleiðsla</v>
      </c>
      <c r="G30" t="str">
        <f>_xll.QuestorReportCurrency(E30,A30,B30)</f>
        <v>USD</v>
      </c>
      <c r="H30">
        <f>_xll.CurrencyAveRateD(G30,$F$6)</f>
        <v>128.75</v>
      </c>
      <c r="I30" s="32">
        <f>IFERROR((_xll.QuestorMarketCapFXD(E30,$F$6)*H30),"-")</f>
        <v>165845053354.03726</v>
      </c>
      <c r="J30" s="26"/>
      <c r="K30">
        <f>IFERROR((_xll.QuestorEVEBITDASD(E30,$F$6)),"-")</f>
        <v>18.274641092243066</v>
      </c>
      <c r="L30">
        <f>IFERROR((_xll.QuestorEVEBITSD(E30,$F$6)),"-")</f>
        <v>21.388910789197844</v>
      </c>
      <c r="M30">
        <f>IFERROR((_xll.QuestorPriceToBookSD(E30,$F$6)),"-")</f>
        <v>3.1786410859197347</v>
      </c>
      <c r="N30">
        <f>IFERROR((_xll.QuestorPriceToEarningsSD(E30,$F$6)),"-")</f>
        <v>15.372071127022686</v>
      </c>
    </row>
    <row r="31" spans="1:17" x14ac:dyDescent="0.25">
      <c r="A31" s="26">
        <f>_xll.QuestorLatestQuarterlyReportYear(E31)</f>
        <v>2021</v>
      </c>
      <c r="B31" s="26" t="str">
        <f>_xll.QuestorLatestQuarterlyReportQuarter(E31)</f>
        <v>Q3</v>
      </c>
      <c r="C31" s="26"/>
      <c r="D31" s="26"/>
      <c r="E31" t="s">
        <v>97</v>
      </c>
      <c r="F31" t="str">
        <f>_xll.QuestorIndustryS(E31)</f>
        <v>Fjarskipti þjónusta</v>
      </c>
      <c r="G31" t="str">
        <f>_xll.QuestorReportCurrency(E31,A31,B31)</f>
        <v>ISK</v>
      </c>
      <c r="H31">
        <f>_xll.CurrencyAveRateD(G31,$F$6)</f>
        <v>1</v>
      </c>
      <c r="I31" s="32">
        <f>IFERROR((_xll.QuestorMarketCapFXD(E31,$F$6)*H31),"-")</f>
        <v>19416916547</v>
      </c>
      <c r="J31" s="26"/>
      <c r="K31">
        <f>IFERROR((_xll.QuestorEVEBITDASD(E31,$F$6)),"-")</f>
        <v>4.5078230000000001</v>
      </c>
      <c r="L31">
        <f>IFERROR((_xll.QuestorEVEBITSD(E31,$F$6)),"-")</f>
        <v>73.033812950261776</v>
      </c>
      <c r="M31">
        <f>IFERROR((_xll.QuestorPriceToBookSD(E31,$F$6)),"-")</f>
        <v>2.3464551718429001</v>
      </c>
      <c r="N31">
        <f>IFERROR((_xll.QuestorPriceToEarningsSD(E31,$F$6)),"-")</f>
        <v>-108.47439411731844</v>
      </c>
    </row>
    <row r="32" spans="1:17" x14ac:dyDescent="0.25">
      <c r="A32" s="26">
        <f>_xll.QuestorLatestQuarterlyReportYear(E32)</f>
        <v>2021</v>
      </c>
      <c r="B32" s="26" t="str">
        <f>_xll.QuestorLatestQuarterlyReportQuarter(E32)</f>
        <v>Q3</v>
      </c>
      <c r="C32" s="26"/>
      <c r="D32" s="26"/>
      <c r="E32" s="14" t="s">
        <v>73</v>
      </c>
      <c r="F32" s="14" t="str">
        <f>_xll.QuestorIndustryS(E32)</f>
        <v>Tryggingar (almennt)</v>
      </c>
      <c r="G32" s="14" t="str">
        <f>_xll.QuestorReportCurrency(E32,A32,B32)</f>
        <v>ISK</v>
      </c>
      <c r="H32" s="14">
        <f>_xll.CurrencyAveRateD(G32,$F$6)</f>
        <v>1</v>
      </c>
      <c r="I32" s="35">
        <f>IFERROR((_xll.QuestorMarketCapFXD(E32,$F$6)*H32),"-")</f>
        <v>33600000000</v>
      </c>
      <c r="J32" s="26"/>
      <c r="K32" s="14" t="str">
        <f>IFERROR((_xll.QuestorEVEBITDASD(E32,$F$6)),"-")</f>
        <v>-</v>
      </c>
      <c r="L32" s="14" t="str">
        <f>IFERROR((_xll.QuestorEVEBITSD(E32,$F$6)),"-")</f>
        <v>-</v>
      </c>
      <c r="M32" s="14">
        <f>IFERROR((_xll.QuestorPriceToBookSD(E32,$F$6)),"-")</f>
        <v>1.6369429972601666</v>
      </c>
      <c r="N32" s="14">
        <f>IFERROR((_xll.QuestorPriceToEarningsSD(E32,$F$6)),"-")</f>
        <v>3.9315365041409258</v>
      </c>
    </row>
    <row r="34" spans="18:20" x14ac:dyDescent="0.25">
      <c r="R34" s="23"/>
      <c r="T34" s="26"/>
    </row>
    <row r="35" spans="18:20" x14ac:dyDescent="0.25">
      <c r="T35" s="26"/>
    </row>
    <row r="36" spans="18:20" x14ac:dyDescent="0.25">
      <c r="T36" s="26"/>
    </row>
    <row r="37" spans="18:20" x14ac:dyDescent="0.25">
      <c r="T37" s="26"/>
    </row>
    <row r="38" spans="18:20" x14ac:dyDescent="0.25">
      <c r="T38" s="26"/>
    </row>
    <row r="59" spans="6:15" hidden="1" outlineLevel="1" x14ac:dyDescent="0.25">
      <c r="N59" t="s">
        <v>1309</v>
      </c>
      <c r="O59" t="s">
        <v>1310</v>
      </c>
    </row>
    <row r="60" spans="6:15" hidden="1" outlineLevel="1" x14ac:dyDescent="0.25">
      <c r="F60" t="str" cm="1">
        <f t="array" ref="F60:O63">_xlfn._xlws.FILTER(E11:N32,F11:F32=R6,"")</f>
        <v>ARION</v>
      </c>
      <c r="G60" t="str">
        <v>Bankar</v>
      </c>
      <c r="H60" t="str">
        <v>ISK</v>
      </c>
      <c r="I60">
        <v>1</v>
      </c>
      <c r="J60">
        <v>272005080624</v>
      </c>
      <c r="K60">
        <v>0</v>
      </c>
      <c r="L60" t="str">
        <v>-</v>
      </c>
      <c r="M60" t="str">
        <v>-</v>
      </c>
      <c r="N60">
        <v>1.397908729694727</v>
      </c>
      <c r="O60">
        <v>9.7653866814102113</v>
      </c>
    </row>
    <row r="61" spans="6:15" hidden="1" outlineLevel="1" x14ac:dyDescent="0.25">
      <c r="F61" t="str">
        <v>ISB</v>
      </c>
      <c r="G61" t="str">
        <v>Bankar</v>
      </c>
      <c r="H61" t="str">
        <v>ISK</v>
      </c>
      <c r="I61">
        <v>1</v>
      </c>
      <c r="J61">
        <v>245200000000</v>
      </c>
      <c r="K61">
        <v>0</v>
      </c>
      <c r="L61" t="str">
        <v>-</v>
      </c>
      <c r="M61" t="str">
        <v>-</v>
      </c>
      <c r="N61">
        <v>1.2422674928184576</v>
      </c>
      <c r="O61">
        <v>12.163905149320367</v>
      </c>
    </row>
    <row r="62" spans="6:15" hidden="1" outlineLevel="1" x14ac:dyDescent="0.25">
      <c r="F62" t="str">
        <v>KVIKA</v>
      </c>
      <c r="G62" t="str">
        <v>Bankar</v>
      </c>
      <c r="H62" t="str">
        <v>ISK</v>
      </c>
      <c r="I62">
        <v>1</v>
      </c>
      <c r="J62">
        <v>115921352474.39999</v>
      </c>
      <c r="K62">
        <v>0</v>
      </c>
      <c r="L62" t="str">
        <v>-</v>
      </c>
      <c r="M62" t="str">
        <v>-</v>
      </c>
      <c r="N62">
        <v>1.5303731696500915</v>
      </c>
      <c r="O62">
        <v>13.022905922668071</v>
      </c>
    </row>
    <row r="63" spans="6:15" hidden="1" outlineLevel="1" x14ac:dyDescent="0.25">
      <c r="F63" t="str">
        <v>LBANK</v>
      </c>
      <c r="G63" t="str">
        <v>Bankar</v>
      </c>
      <c r="H63" t="str">
        <v>ISK</v>
      </c>
      <c r="I63">
        <v>1</v>
      </c>
      <c r="J63" t="str">
        <v>-</v>
      </c>
      <c r="K63">
        <v>0</v>
      </c>
      <c r="L63" t="str">
        <v>-</v>
      </c>
      <c r="M63" t="str">
        <v>-</v>
      </c>
      <c r="N63" t="str">
        <v>-</v>
      </c>
      <c r="O63" t="str">
        <v>-</v>
      </c>
    </row>
    <row r="64" spans="6:15" hidden="1" outlineLevel="1" x14ac:dyDescent="0.25"/>
    <row r="65" collapsed="1" x14ac:dyDescent="0.25"/>
  </sheetData>
  <mergeCells count="2">
    <mergeCell ref="F6:G6"/>
    <mergeCell ref="R6:S6"/>
  </mergeCells>
  <dataValidations count="1">
    <dataValidation type="list" allowBlank="1" showInputMessage="1" showErrorMessage="1" sqref="G54 R6" xr:uid="{33A3AAFC-83DF-4CB0-BC0E-9EA57BB31D13}">
      <formula1>$F$11:$F$32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3BA7-7E1B-4F0D-9FF8-A87B4EEF8B73}">
  <dimension ref="B1:Q130"/>
  <sheetViews>
    <sheetView showGridLines="0" zoomScaleNormal="100" workbookViewId="0">
      <selection activeCell="C5" sqref="C5"/>
    </sheetView>
  </sheetViews>
  <sheetFormatPr defaultColWidth="9.140625" defaultRowHeight="12.75" x14ac:dyDescent="0.2"/>
  <cols>
    <col min="1" max="1" width="2.7109375" style="2" customWidth="1"/>
    <col min="2" max="2" width="7.140625" style="2" bestFit="1" customWidth="1"/>
    <col min="3" max="3" width="61.42578125" style="2" bestFit="1" customWidth="1"/>
    <col min="4" max="4" width="10" style="2" bestFit="1" customWidth="1"/>
    <col min="5" max="5" width="9.5703125" style="2" bestFit="1" customWidth="1"/>
    <col min="6" max="6" width="30.85546875" style="2" bestFit="1" customWidth="1"/>
    <col min="7" max="15" width="9.140625" style="2"/>
    <col min="16" max="16" width="8.7109375" style="2" customWidth="1"/>
    <col min="17" max="17" width="5.140625" style="2" hidden="1" customWidth="1"/>
    <col min="18" max="16384" width="9.140625" style="2"/>
  </cols>
  <sheetData>
    <row r="1" spans="2:17" ht="54.75" customHeight="1" x14ac:dyDescent="0.5">
      <c r="B1" s="3" t="s">
        <v>1317</v>
      </c>
    </row>
    <row r="2" spans="2:17" ht="21.75" customHeight="1" x14ac:dyDescent="0.5">
      <c r="B2" s="3"/>
    </row>
    <row r="3" spans="2:17" ht="15" x14ac:dyDescent="0.25">
      <c r="B3" s="1" t="s">
        <v>1318</v>
      </c>
      <c r="C3" s="8"/>
    </row>
    <row r="4" spans="2:17" ht="15" x14ac:dyDescent="0.25">
      <c r="B4" s="1"/>
      <c r="C4" s="8"/>
    </row>
    <row r="5" spans="2:17" ht="15" x14ac:dyDescent="0.25">
      <c r="B5" s="9" t="s">
        <v>2</v>
      </c>
      <c r="C5" s="16">
        <v>2021</v>
      </c>
    </row>
    <row r="6" spans="2:17" ht="15" x14ac:dyDescent="0.25">
      <c r="B6" s="9" t="s">
        <v>3</v>
      </c>
      <c r="C6" s="10" t="s">
        <v>99</v>
      </c>
    </row>
    <row r="7" spans="2:17" ht="15" customHeight="1" x14ac:dyDescent="0.25">
      <c r="B7" s="9" t="s">
        <v>0</v>
      </c>
      <c r="C7" s="10" t="s">
        <v>91</v>
      </c>
      <c r="Q7" s="2" t="s">
        <v>99</v>
      </c>
    </row>
    <row r="8" spans="2:17" ht="15" customHeight="1" x14ac:dyDescent="0.25">
      <c r="B8" s="9" t="s">
        <v>100</v>
      </c>
      <c r="C8" s="11" t="str">
        <f>_xll.QuestorCompanyNameS(C7)</f>
        <v>Arion banki hf.</v>
      </c>
      <c r="Q8" s="2" t="s">
        <v>1313</v>
      </c>
    </row>
    <row r="9" spans="2:17" ht="15" customHeight="1" x14ac:dyDescent="0.2">
      <c r="Q9" s="2" t="s">
        <v>1314</v>
      </c>
    </row>
    <row r="10" spans="2:17" x14ac:dyDescent="0.2">
      <c r="Q10" s="2" t="s">
        <v>1306</v>
      </c>
    </row>
    <row r="11" spans="2:17" ht="15" x14ac:dyDescent="0.25">
      <c r="B11" s="17" t="s">
        <v>4</v>
      </c>
      <c r="C11" s="17" t="s">
        <v>5</v>
      </c>
      <c r="D11" s="17" t="s">
        <v>6</v>
      </c>
      <c r="E11" s="17" t="s">
        <v>7</v>
      </c>
      <c r="F11" s="17" t="s">
        <v>8</v>
      </c>
      <c r="G11" s="8"/>
      <c r="H11" s="8"/>
      <c r="I11" s="8"/>
      <c r="J11" s="8"/>
    </row>
    <row r="12" spans="2:17" ht="15" x14ac:dyDescent="0.25">
      <c r="B12" s="8">
        <v>100000</v>
      </c>
      <c r="C12" s="8" t="s">
        <v>9</v>
      </c>
      <c r="D12" s="8">
        <v>6039</v>
      </c>
      <c r="E12" s="8">
        <v>0</v>
      </c>
      <c r="F12" s="8" t="s">
        <v>10</v>
      </c>
      <c r="G12" s="8"/>
      <c r="H12" s="8"/>
      <c r="I12" s="8"/>
      <c r="J12" s="8"/>
      <c r="Q12" t="s">
        <v>91</v>
      </c>
    </row>
    <row r="13" spans="2:17" ht="15" x14ac:dyDescent="0.25">
      <c r="B13" s="8">
        <v>110000</v>
      </c>
      <c r="C13" s="8" t="s">
        <v>11</v>
      </c>
      <c r="D13" s="8">
        <v>12790</v>
      </c>
      <c r="E13" s="8">
        <v>100000</v>
      </c>
      <c r="F13" s="8" t="s">
        <v>12</v>
      </c>
      <c r="G13" s="8"/>
      <c r="H13" s="8"/>
      <c r="I13" s="8"/>
      <c r="J13" s="8"/>
      <c r="Q13" t="s">
        <v>89</v>
      </c>
    </row>
    <row r="14" spans="2:17" ht="15" x14ac:dyDescent="0.25">
      <c r="B14" s="8">
        <v>118750</v>
      </c>
      <c r="C14" s="8" t="s">
        <v>132</v>
      </c>
      <c r="D14" s="8">
        <v>7342</v>
      </c>
      <c r="E14" s="8">
        <v>110000</v>
      </c>
      <c r="F14" s="8" t="s">
        <v>133</v>
      </c>
      <c r="G14" s="8"/>
      <c r="H14" s="8"/>
      <c r="I14" s="8"/>
      <c r="J14" s="8"/>
      <c r="Q14" t="s">
        <v>78</v>
      </c>
    </row>
    <row r="15" spans="2:17" ht="15" x14ac:dyDescent="0.25">
      <c r="B15" s="8">
        <v>118760</v>
      </c>
      <c r="C15" s="8" t="s">
        <v>134</v>
      </c>
      <c r="D15" s="8">
        <v>11779</v>
      </c>
      <c r="E15" s="8">
        <v>118750</v>
      </c>
      <c r="F15" s="8" t="s">
        <v>135</v>
      </c>
      <c r="G15" s="8"/>
      <c r="H15" s="8"/>
      <c r="I15" s="8"/>
      <c r="J15" s="8"/>
      <c r="Q15" t="s">
        <v>76</v>
      </c>
    </row>
    <row r="16" spans="2:17" ht="15" x14ac:dyDescent="0.25">
      <c r="B16" s="8">
        <v>118770</v>
      </c>
      <c r="C16" s="8" t="s">
        <v>136</v>
      </c>
      <c r="D16" s="8">
        <v>-4437</v>
      </c>
      <c r="E16" s="8">
        <v>118750</v>
      </c>
      <c r="F16" s="8" t="s">
        <v>137</v>
      </c>
      <c r="G16" s="8"/>
      <c r="H16" s="8"/>
      <c r="I16" s="8"/>
      <c r="J16" s="8"/>
      <c r="Q16" t="s">
        <v>98</v>
      </c>
    </row>
    <row r="17" spans="2:17" ht="15" x14ac:dyDescent="0.25">
      <c r="B17" s="8">
        <v>118850</v>
      </c>
      <c r="C17" s="8" t="s">
        <v>138</v>
      </c>
      <c r="D17" s="8">
        <v>3277</v>
      </c>
      <c r="E17" s="8">
        <v>110000</v>
      </c>
      <c r="F17" s="8" t="s">
        <v>139</v>
      </c>
      <c r="G17" s="8"/>
      <c r="H17" s="8"/>
      <c r="I17" s="8"/>
      <c r="J17" s="8"/>
      <c r="Q17" t="s">
        <v>81</v>
      </c>
    </row>
    <row r="18" spans="2:17" ht="15" x14ac:dyDescent="0.25">
      <c r="B18" s="8">
        <v>118860</v>
      </c>
      <c r="C18" s="8" t="s">
        <v>140</v>
      </c>
      <c r="D18" s="8">
        <v>3726</v>
      </c>
      <c r="E18" s="8">
        <v>118850</v>
      </c>
      <c r="F18" s="8" t="s">
        <v>141</v>
      </c>
      <c r="G18" s="8"/>
      <c r="H18" s="8"/>
      <c r="I18" s="8"/>
      <c r="J18" s="8"/>
      <c r="Q18" t="s">
        <v>86</v>
      </c>
    </row>
    <row r="19" spans="2:17" ht="15" x14ac:dyDescent="0.25">
      <c r="B19" s="8">
        <v>118870</v>
      </c>
      <c r="C19" s="8" t="s">
        <v>142</v>
      </c>
      <c r="D19" s="8">
        <v>-449</v>
      </c>
      <c r="E19" s="8">
        <v>118850</v>
      </c>
      <c r="F19" s="8" t="s">
        <v>143</v>
      </c>
      <c r="G19" s="8"/>
      <c r="H19" s="8"/>
      <c r="I19" s="8"/>
      <c r="J19" s="8"/>
      <c r="Q19" t="s">
        <v>80</v>
      </c>
    </row>
    <row r="20" spans="2:17" ht="15" x14ac:dyDescent="0.25">
      <c r="B20" s="8">
        <v>119150</v>
      </c>
      <c r="C20" s="8" t="s">
        <v>144</v>
      </c>
      <c r="D20" s="8">
        <v>671</v>
      </c>
      <c r="E20" s="8">
        <v>110000</v>
      </c>
      <c r="F20" s="8" t="s">
        <v>145</v>
      </c>
      <c r="G20" s="8"/>
      <c r="H20" s="8"/>
      <c r="I20" s="8"/>
      <c r="J20" s="8"/>
      <c r="Q20" t="s">
        <v>83</v>
      </c>
    </row>
    <row r="21" spans="2:17" ht="15" x14ac:dyDescent="0.25">
      <c r="B21" s="8">
        <v>119160</v>
      </c>
      <c r="C21" s="8" t="s">
        <v>146</v>
      </c>
      <c r="D21" s="8">
        <v>3054</v>
      </c>
      <c r="E21" s="8">
        <v>119150</v>
      </c>
      <c r="F21" s="8" t="s">
        <v>147</v>
      </c>
      <c r="G21" s="8"/>
      <c r="H21" s="8"/>
      <c r="I21" s="8"/>
      <c r="J21" s="8"/>
      <c r="Q21" t="s">
        <v>94</v>
      </c>
    </row>
    <row r="22" spans="2:17" ht="15" x14ac:dyDescent="0.25">
      <c r="B22" s="8">
        <v>119170</v>
      </c>
      <c r="C22" s="8" t="s">
        <v>148</v>
      </c>
      <c r="D22" s="8">
        <v>-2383</v>
      </c>
      <c r="E22" s="8">
        <v>119150</v>
      </c>
      <c r="F22" s="8" t="s">
        <v>149</v>
      </c>
      <c r="G22" s="8"/>
      <c r="H22" s="8"/>
      <c r="I22" s="8"/>
      <c r="J22" s="8"/>
      <c r="Q22" t="s">
        <v>90</v>
      </c>
    </row>
    <row r="23" spans="2:17" ht="15" x14ac:dyDescent="0.25">
      <c r="B23" s="8">
        <v>119300</v>
      </c>
      <c r="C23" s="8" t="s">
        <v>150</v>
      </c>
      <c r="D23" s="8">
        <v>1500</v>
      </c>
      <c r="E23" s="8">
        <v>110000</v>
      </c>
      <c r="F23" s="8" t="s">
        <v>151</v>
      </c>
      <c r="G23" s="8"/>
      <c r="H23" s="8"/>
      <c r="I23" s="8"/>
      <c r="J23" s="8"/>
      <c r="Q23" t="s">
        <v>87</v>
      </c>
    </row>
    <row r="24" spans="2:17" ht="15" x14ac:dyDescent="0.25">
      <c r="B24" s="8">
        <v>119310</v>
      </c>
      <c r="C24" s="8" t="s">
        <v>152</v>
      </c>
      <c r="D24" s="8">
        <v>1463</v>
      </c>
      <c r="E24" s="8">
        <v>119300</v>
      </c>
      <c r="F24" s="8" t="s">
        <v>153</v>
      </c>
      <c r="G24" s="8"/>
      <c r="H24" s="8"/>
      <c r="I24" s="8"/>
      <c r="J24" s="8"/>
      <c r="Q24" t="s">
        <v>85</v>
      </c>
    </row>
    <row r="25" spans="2:17" ht="15" x14ac:dyDescent="0.25">
      <c r="B25" s="8">
        <v>119315</v>
      </c>
      <c r="C25" s="8" t="s">
        <v>154</v>
      </c>
      <c r="D25" s="8">
        <v>0</v>
      </c>
      <c r="E25" s="8">
        <v>119300</v>
      </c>
      <c r="F25" s="8" t="s">
        <v>155</v>
      </c>
      <c r="G25" s="8"/>
      <c r="H25" s="8"/>
      <c r="I25" s="8"/>
      <c r="J25" s="8"/>
      <c r="Q25" t="s">
        <v>95</v>
      </c>
    </row>
    <row r="26" spans="2:17" ht="15" x14ac:dyDescent="0.25">
      <c r="B26" s="8">
        <v>119318</v>
      </c>
      <c r="C26" s="8" t="s">
        <v>156</v>
      </c>
      <c r="D26" s="8">
        <v>-9</v>
      </c>
      <c r="E26" s="8">
        <v>119300</v>
      </c>
      <c r="F26" s="8" t="s">
        <v>157</v>
      </c>
      <c r="G26" s="8"/>
      <c r="H26" s="8"/>
      <c r="I26" s="8"/>
      <c r="J26" s="8"/>
      <c r="Q26" t="s">
        <v>1</v>
      </c>
    </row>
    <row r="27" spans="2:17" ht="15" x14ac:dyDescent="0.25">
      <c r="B27" s="8">
        <v>119320</v>
      </c>
      <c r="C27" s="8" t="s">
        <v>158</v>
      </c>
      <c r="D27" s="8">
        <v>0</v>
      </c>
      <c r="E27" s="8">
        <v>119300</v>
      </c>
      <c r="F27" s="8" t="s">
        <v>159</v>
      </c>
      <c r="G27" s="8"/>
      <c r="H27" s="8"/>
      <c r="I27" s="8"/>
      <c r="J27" s="8"/>
      <c r="Q27" t="s">
        <v>84</v>
      </c>
    </row>
    <row r="28" spans="2:17" ht="15" x14ac:dyDescent="0.25">
      <c r="B28" s="8">
        <v>119325</v>
      </c>
      <c r="C28" s="8" t="s">
        <v>160</v>
      </c>
      <c r="D28" s="8">
        <v>0</v>
      </c>
      <c r="E28" s="8">
        <v>119300</v>
      </c>
      <c r="F28" s="8" t="s">
        <v>161</v>
      </c>
      <c r="G28" s="8"/>
      <c r="H28" s="8"/>
      <c r="I28" s="8"/>
      <c r="J28" s="8"/>
      <c r="Q28" t="s">
        <v>75</v>
      </c>
    </row>
    <row r="29" spans="2:17" ht="15" x14ac:dyDescent="0.25">
      <c r="B29" s="8">
        <v>119399</v>
      </c>
      <c r="C29" s="8" t="s">
        <v>162</v>
      </c>
      <c r="D29" s="8">
        <v>46</v>
      </c>
      <c r="E29" s="8">
        <v>119300</v>
      </c>
      <c r="F29" s="8" t="s">
        <v>163</v>
      </c>
      <c r="G29" s="8"/>
      <c r="H29" s="8"/>
      <c r="I29" s="8"/>
      <c r="J29" s="8"/>
      <c r="Q29" t="s">
        <v>96</v>
      </c>
    </row>
    <row r="30" spans="2:17" ht="15" x14ac:dyDescent="0.25">
      <c r="B30" s="8">
        <v>130000</v>
      </c>
      <c r="C30" s="8" t="s">
        <v>107</v>
      </c>
      <c r="D30" s="8">
        <v>307</v>
      </c>
      <c r="E30" s="8">
        <v>100000</v>
      </c>
      <c r="F30" s="8" t="s">
        <v>108</v>
      </c>
      <c r="G30" s="8"/>
      <c r="H30" s="8"/>
      <c r="I30" s="8"/>
      <c r="J30" s="8"/>
      <c r="Q30" t="s">
        <v>79</v>
      </c>
    </row>
    <row r="31" spans="2:17" ht="15" x14ac:dyDescent="0.25">
      <c r="B31" s="8">
        <v>133000</v>
      </c>
      <c r="C31" s="8" t="s">
        <v>164</v>
      </c>
      <c r="D31" s="8">
        <v>1</v>
      </c>
      <c r="E31" s="8">
        <v>130000</v>
      </c>
      <c r="F31" s="8" t="s">
        <v>165</v>
      </c>
      <c r="G31" s="8"/>
      <c r="H31" s="8"/>
      <c r="I31" s="8"/>
      <c r="J31" s="8"/>
      <c r="Q31" t="s">
        <v>77</v>
      </c>
    </row>
    <row r="32" spans="2:17" ht="15" x14ac:dyDescent="0.25">
      <c r="B32" s="8">
        <v>134999</v>
      </c>
      <c r="C32" s="8" t="s">
        <v>109</v>
      </c>
      <c r="D32" s="8">
        <v>306</v>
      </c>
      <c r="E32" s="8">
        <v>130000</v>
      </c>
      <c r="F32" s="8" t="s">
        <v>110</v>
      </c>
      <c r="G32" s="8"/>
      <c r="H32" s="8"/>
      <c r="I32" s="8"/>
      <c r="J32" s="8"/>
      <c r="Q32" t="s">
        <v>88</v>
      </c>
    </row>
    <row r="33" spans="2:17" ht="15" x14ac:dyDescent="0.25">
      <c r="B33" s="8">
        <v>910100</v>
      </c>
      <c r="C33" s="8" t="s">
        <v>13</v>
      </c>
      <c r="D33" s="8">
        <v>13097</v>
      </c>
      <c r="E33" s="8">
        <v>130000</v>
      </c>
      <c r="F33" s="8" t="s">
        <v>14</v>
      </c>
      <c r="G33" s="8"/>
      <c r="H33" s="8"/>
      <c r="I33" s="8"/>
      <c r="J33" s="8"/>
      <c r="Q33" t="s">
        <v>74</v>
      </c>
    </row>
    <row r="34" spans="2:17" ht="15" x14ac:dyDescent="0.25">
      <c r="B34" s="8">
        <v>135000</v>
      </c>
      <c r="C34" s="8" t="s">
        <v>15</v>
      </c>
      <c r="D34" s="8">
        <v>-6015</v>
      </c>
      <c r="E34" s="8">
        <v>100000</v>
      </c>
      <c r="F34" s="8" t="s">
        <v>16</v>
      </c>
      <c r="G34" s="8"/>
      <c r="H34" s="8"/>
      <c r="I34" s="8"/>
      <c r="J34" s="8"/>
      <c r="Q34" t="s">
        <v>82</v>
      </c>
    </row>
    <row r="35" spans="2:17" ht="15" x14ac:dyDescent="0.25">
      <c r="B35" s="8">
        <v>135400</v>
      </c>
      <c r="C35" s="8" t="s">
        <v>126</v>
      </c>
      <c r="D35" s="8">
        <v>-3271</v>
      </c>
      <c r="E35" s="8">
        <v>135000</v>
      </c>
      <c r="F35" s="8" t="s">
        <v>127</v>
      </c>
      <c r="G35" s="8"/>
      <c r="H35" s="8"/>
      <c r="I35" s="8"/>
      <c r="J35" s="8"/>
      <c r="Q35" t="s">
        <v>72</v>
      </c>
    </row>
    <row r="36" spans="2:17" ht="15" x14ac:dyDescent="0.25">
      <c r="B36" s="8">
        <v>135720</v>
      </c>
      <c r="C36" s="8" t="s">
        <v>166</v>
      </c>
      <c r="D36" s="8">
        <v>-143</v>
      </c>
      <c r="E36" s="8">
        <v>135000</v>
      </c>
      <c r="F36" s="8" t="s">
        <v>167</v>
      </c>
      <c r="G36" s="8"/>
      <c r="H36" s="8"/>
      <c r="I36" s="8"/>
      <c r="J36" s="8"/>
      <c r="Q36" t="s">
        <v>93</v>
      </c>
    </row>
    <row r="37" spans="2:17" ht="15" x14ac:dyDescent="0.25">
      <c r="B37" s="8">
        <v>135825</v>
      </c>
      <c r="C37" s="8" t="s">
        <v>168</v>
      </c>
      <c r="D37" s="8">
        <v>-330</v>
      </c>
      <c r="E37" s="8">
        <v>135000</v>
      </c>
      <c r="F37" s="8" t="s">
        <v>169</v>
      </c>
      <c r="G37" s="8"/>
      <c r="H37" s="8"/>
      <c r="I37" s="8"/>
      <c r="J37" s="8"/>
      <c r="Q37" t="s">
        <v>92</v>
      </c>
    </row>
    <row r="38" spans="2:17" ht="15" x14ac:dyDescent="0.25">
      <c r="B38" s="8">
        <v>135999</v>
      </c>
      <c r="C38" s="8" t="s">
        <v>111</v>
      </c>
      <c r="D38" s="8">
        <v>-2271</v>
      </c>
      <c r="E38" s="8">
        <v>135000</v>
      </c>
      <c r="F38" s="8" t="s">
        <v>112</v>
      </c>
      <c r="G38" s="8"/>
      <c r="H38" s="8"/>
      <c r="I38" s="8"/>
      <c r="J38" s="8"/>
      <c r="Q38" t="s">
        <v>97</v>
      </c>
    </row>
    <row r="39" spans="2:17" ht="15" x14ac:dyDescent="0.25">
      <c r="B39" s="8">
        <v>140000</v>
      </c>
      <c r="C39" s="8" t="s">
        <v>113</v>
      </c>
      <c r="D39" s="8">
        <v>717</v>
      </c>
      <c r="E39" s="8">
        <v>100000</v>
      </c>
      <c r="F39" s="8" t="s">
        <v>114</v>
      </c>
      <c r="G39" s="8"/>
      <c r="H39" s="8"/>
      <c r="I39" s="8"/>
      <c r="J39" s="8"/>
      <c r="Q39" t="s">
        <v>73</v>
      </c>
    </row>
    <row r="40" spans="2:17" ht="15" x14ac:dyDescent="0.25">
      <c r="B40" s="8">
        <v>141000</v>
      </c>
      <c r="C40" s="8" t="s">
        <v>170</v>
      </c>
      <c r="D40" s="8">
        <v>-137</v>
      </c>
      <c r="E40" s="8">
        <v>140000</v>
      </c>
      <c r="F40" s="8" t="s">
        <v>171</v>
      </c>
      <c r="G40" s="8"/>
      <c r="H40" s="8"/>
      <c r="I40" s="8"/>
      <c r="J40" s="8"/>
    </row>
    <row r="41" spans="2:17" ht="15" x14ac:dyDescent="0.25">
      <c r="B41" s="8">
        <v>142000</v>
      </c>
      <c r="C41" s="8" t="s">
        <v>172</v>
      </c>
      <c r="D41" s="8">
        <v>-226</v>
      </c>
      <c r="E41" s="8">
        <v>140000</v>
      </c>
      <c r="F41" s="8" t="s">
        <v>173</v>
      </c>
      <c r="G41" s="8"/>
      <c r="H41" s="8"/>
      <c r="I41" s="8"/>
      <c r="J41" s="8"/>
    </row>
    <row r="42" spans="2:17" ht="15" x14ac:dyDescent="0.25">
      <c r="B42" s="8">
        <v>146250</v>
      </c>
      <c r="C42" s="8" t="s">
        <v>174</v>
      </c>
      <c r="D42" s="8">
        <v>1080</v>
      </c>
      <c r="E42" s="8">
        <v>140000</v>
      </c>
      <c r="F42" s="8" t="s">
        <v>175</v>
      </c>
      <c r="G42" s="8"/>
      <c r="H42" s="8"/>
      <c r="I42" s="8"/>
      <c r="J42" s="8"/>
    </row>
    <row r="43" spans="2:17" ht="15" x14ac:dyDescent="0.25">
      <c r="B43" s="8">
        <v>149999</v>
      </c>
      <c r="C43" s="8" t="s">
        <v>176</v>
      </c>
      <c r="D43" s="8">
        <v>0</v>
      </c>
      <c r="E43" s="8">
        <v>140000</v>
      </c>
      <c r="F43" s="8" t="s">
        <v>177</v>
      </c>
      <c r="G43" s="8"/>
      <c r="H43" s="8"/>
      <c r="I43" s="8"/>
      <c r="J43" s="8"/>
    </row>
    <row r="44" spans="2:17" ht="15" x14ac:dyDescent="0.25">
      <c r="B44" s="8">
        <v>910600</v>
      </c>
      <c r="C44" s="8" t="s">
        <v>17</v>
      </c>
      <c r="D44" s="8">
        <v>7799</v>
      </c>
      <c r="E44" s="8">
        <v>160000</v>
      </c>
      <c r="F44" s="8" t="s">
        <v>18</v>
      </c>
      <c r="G44" s="8"/>
      <c r="H44" s="8"/>
      <c r="I44" s="8"/>
      <c r="J44" s="8"/>
    </row>
    <row r="45" spans="2:17" ht="15" x14ac:dyDescent="0.25">
      <c r="B45" s="8">
        <v>170000</v>
      </c>
      <c r="C45" s="8" t="s">
        <v>19</v>
      </c>
      <c r="D45" s="8">
        <v>-1866</v>
      </c>
      <c r="E45" s="8">
        <v>100000</v>
      </c>
      <c r="F45" s="8" t="s">
        <v>20</v>
      </c>
      <c r="G45" s="8"/>
      <c r="H45" s="8"/>
      <c r="I45" s="8"/>
      <c r="J45" s="8"/>
    </row>
    <row r="46" spans="2:17" ht="15" x14ac:dyDescent="0.25">
      <c r="B46" s="8">
        <v>180000</v>
      </c>
      <c r="C46" s="8" t="s">
        <v>115</v>
      </c>
      <c r="D46" s="8">
        <v>106</v>
      </c>
      <c r="E46" s="8">
        <v>100000</v>
      </c>
      <c r="F46" s="8" t="s">
        <v>116</v>
      </c>
      <c r="G46" s="8"/>
      <c r="H46" s="8"/>
      <c r="I46" s="8"/>
      <c r="J46" s="8"/>
    </row>
    <row r="47" spans="2:17" ht="15" x14ac:dyDescent="0.25">
      <c r="B47" s="8">
        <v>181000</v>
      </c>
      <c r="C47" s="8" t="s">
        <v>117</v>
      </c>
      <c r="D47" s="8">
        <v>106</v>
      </c>
      <c r="E47" s="8">
        <v>180000</v>
      </c>
      <c r="F47" s="8" t="s">
        <v>118</v>
      </c>
      <c r="G47" s="8"/>
      <c r="H47" s="8"/>
      <c r="I47" s="8"/>
      <c r="J47" s="8"/>
    </row>
    <row r="48" spans="2:17" ht="15" x14ac:dyDescent="0.25">
      <c r="B48" s="8">
        <v>910700</v>
      </c>
      <c r="C48" s="8" t="s">
        <v>21</v>
      </c>
      <c r="D48" s="8">
        <v>6039</v>
      </c>
      <c r="E48" s="8">
        <v>100000</v>
      </c>
      <c r="F48" s="8" t="s">
        <v>22</v>
      </c>
      <c r="G48" s="8"/>
      <c r="H48" s="8"/>
      <c r="I48" s="8"/>
      <c r="J48" s="8"/>
    </row>
    <row r="49" spans="2:10" ht="15" x14ac:dyDescent="0.25">
      <c r="B49" s="8">
        <v>920560</v>
      </c>
      <c r="C49" s="8" t="s">
        <v>23</v>
      </c>
      <c r="D49" s="8">
        <v>3.61</v>
      </c>
      <c r="E49" s="8">
        <v>100000</v>
      </c>
      <c r="F49" s="8" t="s">
        <v>24</v>
      </c>
      <c r="G49" s="8"/>
      <c r="H49" s="8"/>
      <c r="I49" s="8"/>
      <c r="J49" s="8"/>
    </row>
    <row r="50" spans="2:10" ht="15" x14ac:dyDescent="0.25">
      <c r="B50" s="8">
        <v>200000</v>
      </c>
      <c r="C50" s="8" t="s">
        <v>25</v>
      </c>
      <c r="D50" s="8">
        <v>1181093</v>
      </c>
      <c r="E50" s="8">
        <v>0</v>
      </c>
      <c r="F50" s="8" t="s">
        <v>26</v>
      </c>
      <c r="G50" s="8"/>
      <c r="H50" s="8"/>
      <c r="I50" s="8"/>
      <c r="J50" s="8"/>
    </row>
    <row r="51" spans="2:10" ht="15" x14ac:dyDescent="0.25">
      <c r="B51" s="8">
        <v>250000</v>
      </c>
      <c r="C51" s="8" t="s">
        <v>178</v>
      </c>
      <c r="D51" s="8">
        <v>1181093</v>
      </c>
      <c r="E51" s="8">
        <v>200000</v>
      </c>
      <c r="F51" s="8" t="s">
        <v>179</v>
      </c>
      <c r="G51" s="8"/>
      <c r="H51" s="8"/>
      <c r="I51" s="8"/>
      <c r="J51" s="8"/>
    </row>
    <row r="52" spans="2:10" ht="15" x14ac:dyDescent="0.25">
      <c r="B52" s="8">
        <v>251000</v>
      </c>
      <c r="C52" s="8" t="s">
        <v>180</v>
      </c>
      <c r="D52" s="8">
        <v>866413</v>
      </c>
      <c r="E52" s="8">
        <v>250000</v>
      </c>
      <c r="F52" s="8" t="s">
        <v>181</v>
      </c>
      <c r="G52" s="8"/>
      <c r="H52" s="8"/>
      <c r="I52" s="8"/>
      <c r="J52" s="8"/>
    </row>
    <row r="53" spans="2:10" ht="15" x14ac:dyDescent="0.25">
      <c r="B53" s="8">
        <v>251050</v>
      </c>
      <c r="C53" s="8" t="s">
        <v>182</v>
      </c>
      <c r="D53" s="8">
        <v>837162</v>
      </c>
      <c r="E53" s="8">
        <v>251000</v>
      </c>
      <c r="F53" s="8" t="s">
        <v>183</v>
      </c>
      <c r="G53" s="8"/>
      <c r="H53" s="8"/>
      <c r="I53" s="8"/>
      <c r="J53" s="8"/>
    </row>
    <row r="54" spans="2:10" ht="15" x14ac:dyDescent="0.25">
      <c r="B54" s="8">
        <v>251100</v>
      </c>
      <c r="C54" s="8" t="s">
        <v>184</v>
      </c>
      <c r="D54" s="8">
        <v>29251</v>
      </c>
      <c r="E54" s="8">
        <v>251000</v>
      </c>
      <c r="F54" s="8" t="s">
        <v>185</v>
      </c>
      <c r="G54" s="8"/>
      <c r="H54" s="8"/>
      <c r="I54" s="8"/>
      <c r="J54" s="8"/>
    </row>
    <row r="55" spans="2:10" ht="15" x14ac:dyDescent="0.25">
      <c r="B55" s="8">
        <v>251300</v>
      </c>
      <c r="C55" s="8" t="s">
        <v>186</v>
      </c>
      <c r="D55" s="8">
        <v>60479</v>
      </c>
      <c r="E55" s="8">
        <v>250000</v>
      </c>
      <c r="F55" s="8" t="s">
        <v>187</v>
      </c>
      <c r="G55" s="8"/>
      <c r="H55" s="8"/>
      <c r="I55" s="8"/>
      <c r="J55" s="8"/>
    </row>
    <row r="56" spans="2:10" ht="15" x14ac:dyDescent="0.25">
      <c r="B56" s="8">
        <v>251350</v>
      </c>
      <c r="C56" s="8" t="s">
        <v>188</v>
      </c>
      <c r="D56" s="8">
        <v>124816</v>
      </c>
      <c r="E56" s="8">
        <v>250000</v>
      </c>
      <c r="F56" s="8" t="s">
        <v>189</v>
      </c>
      <c r="G56" s="8"/>
      <c r="H56" s="8"/>
      <c r="I56" s="8"/>
      <c r="J56" s="8"/>
    </row>
    <row r="57" spans="2:10" ht="15" x14ac:dyDescent="0.25">
      <c r="B57" s="8">
        <v>252000</v>
      </c>
      <c r="C57" s="8" t="s">
        <v>190</v>
      </c>
      <c r="D57" s="8">
        <v>20530</v>
      </c>
      <c r="E57" s="8">
        <v>250000</v>
      </c>
      <c r="F57" s="8" t="s">
        <v>191</v>
      </c>
      <c r="G57" s="8"/>
      <c r="H57" s="8"/>
      <c r="I57" s="8"/>
      <c r="J57" s="8"/>
    </row>
    <row r="58" spans="2:10" ht="15" x14ac:dyDescent="0.25">
      <c r="B58" s="8">
        <v>252300</v>
      </c>
      <c r="C58" s="8" t="s">
        <v>27</v>
      </c>
      <c r="D58" s="8">
        <v>0</v>
      </c>
      <c r="E58" s="8">
        <v>250000</v>
      </c>
      <c r="F58" s="8" t="s">
        <v>192</v>
      </c>
      <c r="G58" s="8"/>
      <c r="H58" s="8"/>
      <c r="I58" s="8"/>
      <c r="J58" s="8"/>
    </row>
    <row r="59" spans="2:10" ht="15" x14ac:dyDescent="0.25">
      <c r="B59" s="8">
        <v>252400</v>
      </c>
      <c r="C59" s="8" t="s">
        <v>28</v>
      </c>
      <c r="D59" s="8">
        <v>9892</v>
      </c>
      <c r="E59" s="8">
        <v>250000</v>
      </c>
      <c r="F59" s="8" t="s">
        <v>193</v>
      </c>
      <c r="G59" s="8"/>
      <c r="H59" s="8"/>
      <c r="I59" s="8"/>
      <c r="J59" s="8"/>
    </row>
    <row r="60" spans="2:10" ht="15" x14ac:dyDescent="0.25">
      <c r="B60" s="8">
        <v>252450</v>
      </c>
      <c r="C60" s="8" t="s">
        <v>194</v>
      </c>
      <c r="D60" s="8">
        <v>892</v>
      </c>
      <c r="E60" s="8">
        <v>250000</v>
      </c>
      <c r="F60" s="8" t="s">
        <v>195</v>
      </c>
      <c r="G60" s="8"/>
      <c r="H60" s="8"/>
      <c r="I60" s="8"/>
      <c r="J60" s="8"/>
    </row>
    <row r="61" spans="2:10" ht="15" x14ac:dyDescent="0.25">
      <c r="B61" s="8">
        <v>252500</v>
      </c>
      <c r="C61" s="8" t="s">
        <v>196</v>
      </c>
      <c r="D61" s="8">
        <v>2</v>
      </c>
      <c r="E61" s="8">
        <v>250000</v>
      </c>
      <c r="F61" s="8" t="s">
        <v>197</v>
      </c>
      <c r="G61" s="8"/>
      <c r="H61" s="8"/>
      <c r="I61" s="8"/>
      <c r="J61" s="8"/>
    </row>
    <row r="62" spans="2:10" ht="15" x14ac:dyDescent="0.25">
      <c r="B62" s="8">
        <v>252600</v>
      </c>
      <c r="C62" s="8" t="s">
        <v>198</v>
      </c>
      <c r="D62" s="8">
        <v>6110</v>
      </c>
      <c r="E62" s="8">
        <v>250000</v>
      </c>
      <c r="F62" s="8" t="s">
        <v>199</v>
      </c>
      <c r="G62" s="8"/>
      <c r="H62" s="8"/>
      <c r="I62" s="8"/>
      <c r="J62" s="8"/>
    </row>
    <row r="63" spans="2:10" ht="15" x14ac:dyDescent="0.25">
      <c r="B63" s="8">
        <v>252700</v>
      </c>
      <c r="C63" s="8" t="s">
        <v>200</v>
      </c>
      <c r="D63" s="8">
        <v>47301</v>
      </c>
      <c r="E63" s="8">
        <v>250000</v>
      </c>
      <c r="F63" s="8" t="s">
        <v>201</v>
      </c>
      <c r="G63" s="8"/>
      <c r="H63" s="8"/>
      <c r="I63" s="8"/>
      <c r="J63" s="8"/>
    </row>
    <row r="64" spans="2:10" ht="15" x14ac:dyDescent="0.25">
      <c r="B64" s="8">
        <v>252800</v>
      </c>
      <c r="C64" s="8" t="s">
        <v>202</v>
      </c>
      <c r="D64" s="8">
        <v>16271</v>
      </c>
      <c r="E64" s="8">
        <v>250000</v>
      </c>
      <c r="F64" s="8" t="s">
        <v>203</v>
      </c>
      <c r="G64" s="8"/>
      <c r="H64" s="8"/>
      <c r="I64" s="8"/>
      <c r="J64" s="8"/>
    </row>
    <row r="65" spans="2:10" ht="15" x14ac:dyDescent="0.25">
      <c r="B65" s="8">
        <v>252900</v>
      </c>
      <c r="C65" s="8" t="s">
        <v>204</v>
      </c>
      <c r="D65" s="8">
        <v>4569</v>
      </c>
      <c r="E65" s="8">
        <v>250000</v>
      </c>
      <c r="F65" s="8" t="s">
        <v>205</v>
      </c>
      <c r="G65" s="8"/>
      <c r="H65" s="8"/>
      <c r="I65" s="8"/>
      <c r="J65" s="8"/>
    </row>
    <row r="66" spans="2:10" ht="15" x14ac:dyDescent="0.25">
      <c r="B66" s="8">
        <v>259999</v>
      </c>
      <c r="C66" s="8" t="s">
        <v>206</v>
      </c>
      <c r="D66" s="8">
        <v>23818</v>
      </c>
      <c r="E66" s="8">
        <v>250000</v>
      </c>
      <c r="F66" s="8" t="s">
        <v>207</v>
      </c>
      <c r="G66" s="8"/>
      <c r="H66" s="8"/>
      <c r="I66" s="8"/>
      <c r="J66" s="8"/>
    </row>
    <row r="67" spans="2:10" ht="15" x14ac:dyDescent="0.25">
      <c r="B67" s="8">
        <v>300000</v>
      </c>
      <c r="C67" s="8" t="s">
        <v>29</v>
      </c>
      <c r="D67" s="8">
        <v>189419</v>
      </c>
      <c r="E67" s="8">
        <v>0</v>
      </c>
      <c r="F67" s="8" t="s">
        <v>30</v>
      </c>
      <c r="G67" s="8"/>
      <c r="H67" s="8"/>
      <c r="I67" s="8"/>
      <c r="J67" s="8"/>
    </row>
    <row r="68" spans="2:10" ht="15" x14ac:dyDescent="0.25">
      <c r="B68" s="8">
        <v>310000</v>
      </c>
      <c r="C68" s="8" t="s">
        <v>31</v>
      </c>
      <c r="D68" s="8">
        <v>39387</v>
      </c>
      <c r="E68" s="8">
        <v>300000</v>
      </c>
      <c r="F68" s="8" t="s">
        <v>32</v>
      </c>
      <c r="G68" s="8"/>
      <c r="H68" s="8"/>
      <c r="I68" s="8"/>
      <c r="J68" s="8"/>
    </row>
    <row r="69" spans="2:10" ht="15" x14ac:dyDescent="0.25">
      <c r="B69" s="8">
        <v>311000</v>
      </c>
      <c r="C69" s="8" t="s">
        <v>33</v>
      </c>
      <c r="D69" s="8">
        <v>0</v>
      </c>
      <c r="E69" s="8">
        <v>300000</v>
      </c>
      <c r="F69" s="8" t="s">
        <v>34</v>
      </c>
      <c r="G69" s="8"/>
      <c r="H69" s="8"/>
      <c r="I69" s="8"/>
      <c r="J69" s="8"/>
    </row>
    <row r="70" spans="2:10" ht="15" x14ac:dyDescent="0.25">
      <c r="B70" s="8">
        <v>312000</v>
      </c>
      <c r="C70" s="8" t="s">
        <v>119</v>
      </c>
      <c r="D70" s="8">
        <v>12757</v>
      </c>
      <c r="E70" s="8">
        <v>300000</v>
      </c>
      <c r="F70" s="8" t="s">
        <v>120</v>
      </c>
      <c r="G70" s="8"/>
      <c r="H70" s="8"/>
      <c r="I70" s="8"/>
      <c r="J70" s="8"/>
    </row>
    <row r="71" spans="2:10" ht="15" x14ac:dyDescent="0.25">
      <c r="B71" s="8">
        <v>313000</v>
      </c>
      <c r="C71" s="8" t="s">
        <v>35</v>
      </c>
      <c r="D71" s="8">
        <v>137101</v>
      </c>
      <c r="E71" s="8">
        <v>300000</v>
      </c>
      <c r="F71" s="8" t="s">
        <v>36</v>
      </c>
      <c r="G71" s="8"/>
      <c r="H71" s="8"/>
      <c r="I71" s="8"/>
      <c r="J71" s="8"/>
    </row>
    <row r="72" spans="2:10" ht="15" x14ac:dyDescent="0.25">
      <c r="B72" s="8">
        <v>315000</v>
      </c>
      <c r="C72" s="8" t="s">
        <v>37</v>
      </c>
      <c r="D72" s="8">
        <v>174</v>
      </c>
      <c r="E72" s="8">
        <v>300000</v>
      </c>
      <c r="F72" s="8" t="s">
        <v>38</v>
      </c>
      <c r="G72" s="8"/>
      <c r="H72" s="8"/>
      <c r="I72" s="8"/>
      <c r="J72" s="8"/>
    </row>
    <row r="73" spans="2:10" ht="15" x14ac:dyDescent="0.25">
      <c r="B73" s="8">
        <v>920300</v>
      </c>
      <c r="C73" s="8" t="s">
        <v>39</v>
      </c>
      <c r="D73" s="8">
        <v>189245</v>
      </c>
      <c r="E73" s="8">
        <v>300000</v>
      </c>
      <c r="F73" s="8" t="s">
        <v>40</v>
      </c>
      <c r="G73" s="8"/>
      <c r="H73" s="8"/>
      <c r="I73" s="8"/>
      <c r="J73" s="8"/>
    </row>
    <row r="74" spans="2:10" ht="15" x14ac:dyDescent="0.25">
      <c r="B74" s="8">
        <v>936400</v>
      </c>
      <c r="C74" s="8" t="s">
        <v>208</v>
      </c>
      <c r="D74" s="8">
        <v>0.14699999999999999</v>
      </c>
      <c r="E74" s="8">
        <v>300000</v>
      </c>
      <c r="F74" s="8" t="s">
        <v>209</v>
      </c>
      <c r="G74" s="8"/>
      <c r="H74" s="8"/>
      <c r="I74" s="8"/>
      <c r="J74" s="8"/>
    </row>
    <row r="75" spans="2:10" ht="15" x14ac:dyDescent="0.25">
      <c r="B75" s="8">
        <v>936500</v>
      </c>
      <c r="C75" s="8" t="s">
        <v>210</v>
      </c>
      <c r="D75" s="8">
        <v>165913</v>
      </c>
      <c r="E75" s="8">
        <v>300000</v>
      </c>
      <c r="F75" s="8" t="s">
        <v>211</v>
      </c>
      <c r="G75" s="8"/>
      <c r="H75" s="8"/>
      <c r="I75" s="8"/>
      <c r="J75" s="8"/>
    </row>
    <row r="76" spans="2:10" ht="15" x14ac:dyDescent="0.25">
      <c r="B76" s="8">
        <v>936550</v>
      </c>
      <c r="C76" s="8" t="s">
        <v>212</v>
      </c>
      <c r="D76" s="8">
        <v>178978</v>
      </c>
      <c r="E76" s="8">
        <v>300000</v>
      </c>
      <c r="F76" s="8" t="s">
        <v>213</v>
      </c>
      <c r="G76" s="8"/>
      <c r="H76" s="8"/>
      <c r="I76" s="8"/>
      <c r="J76" s="8"/>
    </row>
    <row r="77" spans="2:10" ht="15" x14ac:dyDescent="0.25">
      <c r="B77" s="8">
        <v>936600</v>
      </c>
      <c r="C77" s="8" t="s">
        <v>214</v>
      </c>
      <c r="D77" s="8">
        <v>20715</v>
      </c>
      <c r="E77" s="8">
        <v>300000</v>
      </c>
      <c r="F77" s="8" t="s">
        <v>215</v>
      </c>
      <c r="G77" s="8"/>
      <c r="H77" s="8"/>
      <c r="I77" s="8"/>
      <c r="J77" s="8"/>
    </row>
    <row r="78" spans="2:10" ht="15" x14ac:dyDescent="0.25">
      <c r="B78" s="8">
        <v>936650</v>
      </c>
      <c r="C78" s="8" t="s">
        <v>216</v>
      </c>
      <c r="D78" s="8">
        <v>199693</v>
      </c>
      <c r="E78" s="8">
        <v>300000</v>
      </c>
      <c r="F78" s="8" t="s">
        <v>217</v>
      </c>
      <c r="G78" s="8"/>
      <c r="H78" s="8"/>
      <c r="I78" s="8"/>
      <c r="J78" s="8"/>
    </row>
    <row r="79" spans="2:10" ht="15" x14ac:dyDescent="0.25">
      <c r="B79" s="8">
        <v>936700</v>
      </c>
      <c r="C79" s="8" t="s">
        <v>218</v>
      </c>
      <c r="D79" s="8">
        <v>754376</v>
      </c>
      <c r="E79" s="8">
        <v>300000</v>
      </c>
      <c r="F79" s="8" t="s">
        <v>219</v>
      </c>
      <c r="G79" s="8"/>
      <c r="H79" s="8"/>
      <c r="I79" s="8"/>
      <c r="J79" s="8"/>
    </row>
    <row r="80" spans="2:10" ht="15" x14ac:dyDescent="0.25">
      <c r="B80" s="8">
        <v>936705</v>
      </c>
      <c r="C80" s="8" t="s">
        <v>220</v>
      </c>
      <c r="D80" s="8">
        <v>644362</v>
      </c>
      <c r="E80" s="8">
        <v>300000</v>
      </c>
      <c r="F80" s="8" t="s">
        <v>221</v>
      </c>
      <c r="G80" s="8"/>
      <c r="H80" s="8"/>
      <c r="I80" s="8"/>
      <c r="J80" s="8"/>
    </row>
    <row r="81" spans="2:10" ht="15" x14ac:dyDescent="0.25">
      <c r="B81" s="8">
        <v>936710</v>
      </c>
      <c r="C81" s="8" t="s">
        <v>222</v>
      </c>
      <c r="D81" s="8">
        <v>21552</v>
      </c>
      <c r="E81" s="8">
        <v>300000</v>
      </c>
      <c r="F81" s="8" t="s">
        <v>223</v>
      </c>
      <c r="G81" s="8"/>
      <c r="H81" s="8"/>
      <c r="I81" s="8"/>
      <c r="J81" s="8"/>
    </row>
    <row r="82" spans="2:10" ht="15" x14ac:dyDescent="0.25">
      <c r="B82" s="8">
        <v>936715</v>
      </c>
      <c r="C82" s="8" t="s">
        <v>224</v>
      </c>
      <c r="D82" s="8">
        <v>88462</v>
      </c>
      <c r="E82" s="8">
        <v>300000</v>
      </c>
      <c r="F82" s="8" t="s">
        <v>225</v>
      </c>
      <c r="G82" s="8"/>
      <c r="H82" s="8"/>
      <c r="I82" s="8"/>
      <c r="J82" s="8"/>
    </row>
    <row r="83" spans="2:10" ht="15" x14ac:dyDescent="0.25">
      <c r="B83" s="8">
        <v>936750</v>
      </c>
      <c r="C83" s="8" t="s">
        <v>226</v>
      </c>
      <c r="D83" s="8">
        <v>0.26469999999999999</v>
      </c>
      <c r="E83" s="8">
        <v>300000</v>
      </c>
      <c r="F83" s="8" t="s">
        <v>227</v>
      </c>
      <c r="G83" s="8"/>
      <c r="H83" s="8"/>
      <c r="I83" s="8"/>
      <c r="J83" s="8"/>
    </row>
    <row r="84" spans="2:10" ht="15" x14ac:dyDescent="0.25">
      <c r="B84" s="8">
        <v>400000</v>
      </c>
      <c r="C84" s="8" t="s">
        <v>41</v>
      </c>
      <c r="D84" s="8">
        <v>991674</v>
      </c>
      <c r="E84" s="8">
        <v>0</v>
      </c>
      <c r="F84" s="8" t="s">
        <v>42</v>
      </c>
      <c r="G84" s="8"/>
      <c r="H84" s="8"/>
      <c r="I84" s="8"/>
      <c r="J84" s="8"/>
    </row>
    <row r="85" spans="2:10" ht="15" x14ac:dyDescent="0.25">
      <c r="B85" s="8">
        <v>450000</v>
      </c>
      <c r="C85" s="8" t="s">
        <v>228</v>
      </c>
      <c r="D85" s="8">
        <v>991674</v>
      </c>
      <c r="E85" s="8">
        <v>400000</v>
      </c>
      <c r="F85" s="8" t="s">
        <v>229</v>
      </c>
      <c r="G85" s="8"/>
      <c r="H85" s="8"/>
      <c r="I85" s="8"/>
      <c r="J85" s="8"/>
    </row>
    <row r="86" spans="2:10" ht="15" x14ac:dyDescent="0.25">
      <c r="B86" s="8">
        <v>451000</v>
      </c>
      <c r="C86" s="8" t="s">
        <v>230</v>
      </c>
      <c r="D86" s="8">
        <v>592540</v>
      </c>
      <c r="E86" s="8">
        <v>450000</v>
      </c>
      <c r="F86" s="8" t="s">
        <v>231</v>
      </c>
      <c r="G86" s="8"/>
      <c r="H86" s="8"/>
      <c r="I86" s="8"/>
      <c r="J86" s="8"/>
    </row>
    <row r="87" spans="2:10" ht="15" x14ac:dyDescent="0.25">
      <c r="B87" s="8">
        <v>452000</v>
      </c>
      <c r="C87" s="8" t="s">
        <v>232</v>
      </c>
      <c r="D87" s="8">
        <v>0</v>
      </c>
      <c r="E87" s="8">
        <v>450000</v>
      </c>
      <c r="F87" s="8" t="s">
        <v>233</v>
      </c>
      <c r="G87" s="8"/>
      <c r="H87" s="8"/>
      <c r="I87" s="8"/>
      <c r="J87" s="8"/>
    </row>
    <row r="88" spans="2:10" ht="15" x14ac:dyDescent="0.25">
      <c r="B88" s="8">
        <v>452500</v>
      </c>
      <c r="C88" s="8" t="s">
        <v>234</v>
      </c>
      <c r="D88" s="8">
        <v>9525</v>
      </c>
      <c r="E88" s="8">
        <v>450000</v>
      </c>
      <c r="F88" s="8" t="s">
        <v>235</v>
      </c>
      <c r="G88" s="8"/>
      <c r="H88" s="8"/>
      <c r="I88" s="8"/>
      <c r="J88" s="8"/>
    </row>
    <row r="89" spans="2:10" ht="15" x14ac:dyDescent="0.25">
      <c r="B89" s="8">
        <v>452600</v>
      </c>
      <c r="C89" s="8" t="s">
        <v>236</v>
      </c>
      <c r="D89" s="8">
        <v>34632</v>
      </c>
      <c r="E89" s="8">
        <v>450000</v>
      </c>
      <c r="F89" s="8" t="s">
        <v>237</v>
      </c>
      <c r="G89" s="8"/>
      <c r="H89" s="8"/>
      <c r="I89" s="8"/>
      <c r="J89" s="8"/>
    </row>
    <row r="90" spans="2:10" ht="15" x14ac:dyDescent="0.25">
      <c r="B90" s="8">
        <v>452700</v>
      </c>
      <c r="C90" s="8" t="s">
        <v>238</v>
      </c>
      <c r="D90" s="8">
        <v>293747</v>
      </c>
      <c r="E90" s="8">
        <v>450000</v>
      </c>
      <c r="F90" s="8" t="s">
        <v>239</v>
      </c>
      <c r="G90" s="8"/>
      <c r="H90" s="8"/>
      <c r="I90" s="8"/>
      <c r="J90" s="8"/>
    </row>
    <row r="91" spans="2:10" ht="15" x14ac:dyDescent="0.25">
      <c r="B91" s="8">
        <v>452800</v>
      </c>
      <c r="C91" s="8" t="s">
        <v>240</v>
      </c>
      <c r="D91" s="8">
        <v>0</v>
      </c>
      <c r="E91" s="8">
        <v>450000</v>
      </c>
      <c r="F91" s="8" t="s">
        <v>241</v>
      </c>
      <c r="G91" s="8"/>
      <c r="H91" s="8"/>
      <c r="I91" s="8"/>
      <c r="J91" s="8"/>
    </row>
    <row r="92" spans="2:10" ht="15" x14ac:dyDescent="0.25">
      <c r="B92" s="8">
        <v>452900</v>
      </c>
      <c r="C92" s="8" t="s">
        <v>242</v>
      </c>
      <c r="D92" s="8">
        <v>6297</v>
      </c>
      <c r="E92" s="8">
        <v>450000</v>
      </c>
      <c r="F92" s="8" t="s">
        <v>243</v>
      </c>
      <c r="G92" s="8"/>
      <c r="H92" s="8"/>
      <c r="I92" s="8"/>
      <c r="J92" s="8"/>
    </row>
    <row r="93" spans="2:10" ht="15" x14ac:dyDescent="0.25">
      <c r="B93" s="8">
        <v>453000</v>
      </c>
      <c r="C93" s="8" t="s">
        <v>244</v>
      </c>
      <c r="D93" s="8">
        <v>5443</v>
      </c>
      <c r="E93" s="8">
        <v>450000</v>
      </c>
      <c r="F93" s="8" t="s">
        <v>245</v>
      </c>
      <c r="G93" s="8"/>
      <c r="H93" s="8"/>
      <c r="I93" s="8"/>
      <c r="J93" s="8"/>
    </row>
    <row r="94" spans="2:10" ht="15" x14ac:dyDescent="0.25">
      <c r="B94" s="8">
        <v>453100</v>
      </c>
      <c r="C94" s="8" t="s">
        <v>246</v>
      </c>
      <c r="D94" s="8">
        <v>41083</v>
      </c>
      <c r="E94" s="8">
        <v>450000</v>
      </c>
      <c r="F94" s="8" t="s">
        <v>247</v>
      </c>
      <c r="G94" s="8"/>
      <c r="H94" s="8"/>
      <c r="I94" s="8"/>
      <c r="J94" s="8"/>
    </row>
    <row r="95" spans="2:10" ht="15" x14ac:dyDescent="0.25">
      <c r="B95" s="8">
        <v>454000</v>
      </c>
      <c r="C95" s="8" t="s">
        <v>248</v>
      </c>
      <c r="D95" s="8">
        <v>8407</v>
      </c>
      <c r="E95" s="8">
        <v>450000</v>
      </c>
      <c r="F95" s="8" t="s">
        <v>249</v>
      </c>
      <c r="G95" s="8"/>
      <c r="H95" s="8"/>
      <c r="I95" s="8"/>
      <c r="J95" s="8"/>
    </row>
    <row r="96" spans="2:10" ht="15" x14ac:dyDescent="0.25">
      <c r="B96" s="8">
        <v>920900</v>
      </c>
      <c r="C96" s="8" t="s">
        <v>43</v>
      </c>
      <c r="D96" s="8">
        <v>1181093</v>
      </c>
      <c r="E96" s="8">
        <v>400000</v>
      </c>
      <c r="F96" s="8" t="s">
        <v>44</v>
      </c>
      <c r="G96" s="8"/>
      <c r="H96" s="8"/>
      <c r="I96" s="8"/>
      <c r="J96" s="8"/>
    </row>
    <row r="97" spans="2:10" ht="15" x14ac:dyDescent="0.25">
      <c r="B97" s="8">
        <v>500000</v>
      </c>
      <c r="C97" s="8" t="s">
        <v>45</v>
      </c>
      <c r="D97" s="8">
        <v>76592</v>
      </c>
      <c r="E97" s="8">
        <v>0</v>
      </c>
      <c r="F97" s="8" t="s">
        <v>46</v>
      </c>
      <c r="G97" s="8"/>
      <c r="H97" s="8"/>
      <c r="I97" s="8"/>
      <c r="J97" s="8"/>
    </row>
    <row r="98" spans="2:10" ht="15" x14ac:dyDescent="0.25">
      <c r="B98" s="8">
        <v>510000</v>
      </c>
      <c r="C98" s="8" t="s">
        <v>47</v>
      </c>
      <c r="D98" s="8">
        <v>32896</v>
      </c>
      <c r="E98" s="8">
        <v>500000</v>
      </c>
      <c r="F98" s="8" t="s">
        <v>48</v>
      </c>
      <c r="G98" s="8"/>
      <c r="H98" s="8"/>
      <c r="I98" s="8"/>
      <c r="J98" s="8"/>
    </row>
    <row r="99" spans="2:10" ht="15" x14ac:dyDescent="0.25">
      <c r="B99" s="8">
        <v>520000</v>
      </c>
      <c r="C99" s="8" t="s">
        <v>49</v>
      </c>
      <c r="D99" s="8">
        <v>-500</v>
      </c>
      <c r="E99" s="8">
        <v>500000</v>
      </c>
      <c r="F99" s="8" t="s">
        <v>50</v>
      </c>
      <c r="G99" s="8"/>
      <c r="H99" s="8"/>
      <c r="I99" s="8"/>
      <c r="J99" s="8"/>
    </row>
    <row r="100" spans="2:10" ht="15" x14ac:dyDescent="0.25">
      <c r="B100" s="8">
        <v>530000</v>
      </c>
      <c r="C100" s="8" t="s">
        <v>51</v>
      </c>
      <c r="D100" s="8">
        <v>-13973</v>
      </c>
      <c r="E100" s="8">
        <v>500000</v>
      </c>
      <c r="F100" s="8" t="s">
        <v>52</v>
      </c>
      <c r="G100" s="8"/>
      <c r="H100" s="8"/>
      <c r="I100" s="8"/>
      <c r="J100" s="8"/>
    </row>
    <row r="101" spans="2:10" ht="15" x14ac:dyDescent="0.25">
      <c r="B101" s="8">
        <v>530500</v>
      </c>
      <c r="C101" s="8" t="s">
        <v>53</v>
      </c>
      <c r="D101" s="8">
        <v>0</v>
      </c>
      <c r="E101" s="8">
        <v>530000</v>
      </c>
      <c r="F101" s="8" t="s">
        <v>54</v>
      </c>
      <c r="G101" s="8"/>
      <c r="H101" s="8"/>
      <c r="I101" s="8"/>
      <c r="J101" s="8"/>
    </row>
    <row r="102" spans="2:10" ht="15" x14ac:dyDescent="0.25">
      <c r="B102" s="8">
        <v>531500</v>
      </c>
      <c r="C102" s="8" t="s">
        <v>55</v>
      </c>
      <c r="D102" s="8">
        <v>-2857</v>
      </c>
      <c r="E102" s="8">
        <v>530000</v>
      </c>
      <c r="F102" s="8" t="s">
        <v>56</v>
      </c>
      <c r="G102" s="8"/>
      <c r="H102" s="8"/>
      <c r="I102" s="8"/>
      <c r="J102" s="8"/>
    </row>
    <row r="103" spans="2:10" ht="15" x14ac:dyDescent="0.25">
      <c r="B103" s="8">
        <v>531750</v>
      </c>
      <c r="C103" s="8" t="s">
        <v>121</v>
      </c>
      <c r="D103" s="8">
        <v>-11944</v>
      </c>
      <c r="E103" s="8">
        <v>530000</v>
      </c>
      <c r="F103" s="8" t="s">
        <v>122</v>
      </c>
      <c r="G103" s="8"/>
      <c r="H103" s="8"/>
      <c r="I103" s="8"/>
      <c r="J103" s="8"/>
    </row>
    <row r="104" spans="2:10" ht="15" x14ac:dyDescent="0.25">
      <c r="B104" s="8">
        <v>539999</v>
      </c>
      <c r="C104" s="8" t="s">
        <v>128</v>
      </c>
      <c r="D104" s="8">
        <v>828</v>
      </c>
      <c r="E104" s="8">
        <v>530000</v>
      </c>
      <c r="F104" s="8" t="s">
        <v>129</v>
      </c>
      <c r="G104" s="8"/>
      <c r="H104" s="8"/>
      <c r="I104" s="8"/>
      <c r="J104" s="8"/>
    </row>
    <row r="105" spans="2:10" ht="15" x14ac:dyDescent="0.25">
      <c r="B105" s="8">
        <v>540000</v>
      </c>
      <c r="C105" s="8" t="s">
        <v>130</v>
      </c>
      <c r="D105" s="8">
        <v>-115</v>
      </c>
      <c r="E105" s="8">
        <v>500000</v>
      </c>
      <c r="F105" s="8" t="s">
        <v>131</v>
      </c>
      <c r="G105" s="8"/>
      <c r="H105" s="8"/>
      <c r="I105" s="8"/>
      <c r="J105" s="8"/>
    </row>
    <row r="106" spans="2:10" ht="15" x14ac:dyDescent="0.25">
      <c r="B106" s="8">
        <v>550000</v>
      </c>
      <c r="C106" s="8" t="s">
        <v>57</v>
      </c>
      <c r="D106" s="8">
        <v>58284</v>
      </c>
      <c r="E106" s="8">
        <v>500000</v>
      </c>
      <c r="F106" s="8" t="s">
        <v>58</v>
      </c>
      <c r="G106" s="8"/>
      <c r="H106" s="8"/>
      <c r="I106" s="8"/>
      <c r="J106" s="8"/>
    </row>
    <row r="107" spans="2:10" ht="15" x14ac:dyDescent="0.25">
      <c r="B107" s="8">
        <v>599999</v>
      </c>
      <c r="C107" s="8" t="s">
        <v>123</v>
      </c>
      <c r="D107" s="8">
        <v>0</v>
      </c>
      <c r="E107" s="8">
        <v>500000</v>
      </c>
      <c r="F107" s="8" t="s">
        <v>124</v>
      </c>
      <c r="G107" s="8"/>
      <c r="H107" s="8"/>
      <c r="I107" s="8"/>
      <c r="J107" s="8"/>
    </row>
    <row r="108" spans="2:10" ht="15" x14ac:dyDescent="0.25">
      <c r="B108" s="8">
        <v>950700</v>
      </c>
      <c r="C108" s="8" t="s">
        <v>59</v>
      </c>
      <c r="D108" s="8">
        <v>18423</v>
      </c>
      <c r="E108" s="8">
        <v>500000</v>
      </c>
      <c r="F108" s="8" t="s">
        <v>60</v>
      </c>
      <c r="G108" s="8"/>
      <c r="H108" s="8"/>
      <c r="I108" s="8"/>
      <c r="J108" s="8"/>
    </row>
    <row r="109" spans="2:10" ht="15" x14ac:dyDescent="0.25">
      <c r="B109" s="8">
        <v>950900</v>
      </c>
      <c r="C109" s="8" t="s">
        <v>61</v>
      </c>
      <c r="D109" s="8">
        <v>76592</v>
      </c>
      <c r="E109" s="8">
        <v>500000</v>
      </c>
      <c r="F109" s="8" t="s">
        <v>62</v>
      </c>
      <c r="G109" s="8"/>
      <c r="H109" s="8"/>
      <c r="I109" s="8"/>
      <c r="J109" s="8"/>
    </row>
    <row r="110" spans="2:10" ht="15" x14ac:dyDescent="0.25">
      <c r="B110" s="8"/>
      <c r="C110" s="8"/>
      <c r="D110" s="8"/>
      <c r="E110" s="8"/>
      <c r="F110" s="8"/>
      <c r="G110" s="8"/>
      <c r="H110" s="8"/>
      <c r="I110" s="8"/>
      <c r="J110" s="8"/>
    </row>
    <row r="111" spans="2:10" ht="15" x14ac:dyDescent="0.25">
      <c r="G111" s="8"/>
      <c r="H111" s="8"/>
      <c r="I111" s="8"/>
      <c r="J111" s="8"/>
    </row>
    <row r="112" spans="2:10" ht="15" x14ac:dyDescent="0.25">
      <c r="G112" s="8"/>
      <c r="H112" s="8"/>
      <c r="I112" s="8"/>
      <c r="J112" s="8"/>
    </row>
    <row r="113" spans="7:10" ht="15" x14ac:dyDescent="0.25">
      <c r="G113" s="8"/>
      <c r="H113" s="8"/>
      <c r="I113" s="8"/>
      <c r="J113" s="8"/>
    </row>
    <row r="114" spans="7:10" ht="15" x14ac:dyDescent="0.25">
      <c r="G114" s="8"/>
      <c r="H114" s="8"/>
      <c r="I114" s="8"/>
      <c r="J114" s="8"/>
    </row>
    <row r="115" spans="7:10" ht="15" x14ac:dyDescent="0.25">
      <c r="G115" s="8"/>
      <c r="H115" s="8"/>
      <c r="I115" s="8"/>
      <c r="J115" s="8"/>
    </row>
    <row r="116" spans="7:10" ht="15" x14ac:dyDescent="0.25">
      <c r="G116" s="8"/>
      <c r="H116" s="8"/>
      <c r="I116" s="8"/>
      <c r="J116" s="8"/>
    </row>
    <row r="117" spans="7:10" ht="15" x14ac:dyDescent="0.25">
      <c r="G117" s="8"/>
      <c r="H117" s="8"/>
      <c r="I117" s="8"/>
      <c r="J117" s="8"/>
    </row>
    <row r="118" spans="7:10" ht="15" x14ac:dyDescent="0.25">
      <c r="G118" s="8"/>
      <c r="H118" s="8"/>
      <c r="I118" s="8"/>
      <c r="J118" s="8"/>
    </row>
    <row r="119" spans="7:10" ht="15" x14ac:dyDescent="0.25">
      <c r="G119" s="8"/>
      <c r="H119" s="8"/>
      <c r="I119" s="8"/>
      <c r="J119" s="8"/>
    </row>
    <row r="120" spans="7:10" ht="15" x14ac:dyDescent="0.25">
      <c r="G120" s="8"/>
      <c r="H120" s="8"/>
      <c r="I120" s="8"/>
      <c r="J120" s="8"/>
    </row>
    <row r="121" spans="7:10" ht="15" x14ac:dyDescent="0.25">
      <c r="G121" s="8"/>
      <c r="H121" s="8"/>
      <c r="I121" s="8"/>
      <c r="J121" s="8"/>
    </row>
    <row r="122" spans="7:10" ht="15" x14ac:dyDescent="0.25">
      <c r="G122" s="8"/>
      <c r="H122" s="8"/>
      <c r="I122" s="8"/>
      <c r="J122" s="8"/>
    </row>
    <row r="123" spans="7:10" ht="15" x14ac:dyDescent="0.25">
      <c r="G123" s="8"/>
      <c r="H123" s="8"/>
      <c r="I123" s="8"/>
      <c r="J123" s="8"/>
    </row>
    <row r="124" spans="7:10" ht="15" x14ac:dyDescent="0.25">
      <c r="G124" s="8"/>
      <c r="H124" s="8"/>
      <c r="I124" s="8"/>
      <c r="J124" s="8"/>
    </row>
    <row r="125" spans="7:10" ht="15" x14ac:dyDescent="0.25">
      <c r="G125" s="8"/>
      <c r="H125" s="8"/>
      <c r="I125" s="8"/>
      <c r="J125" s="8"/>
    </row>
    <row r="126" spans="7:10" ht="15" x14ac:dyDescent="0.25">
      <c r="G126" s="8"/>
      <c r="H126" s="8"/>
      <c r="I126" s="8"/>
      <c r="J126" s="8"/>
    </row>
    <row r="127" spans="7:10" ht="15" x14ac:dyDescent="0.25">
      <c r="G127" s="8"/>
      <c r="H127" s="8"/>
      <c r="I127" s="8"/>
      <c r="J127" s="8"/>
    </row>
    <row r="128" spans="7:10" ht="15" x14ac:dyDescent="0.25">
      <c r="G128" s="8"/>
      <c r="H128" s="8"/>
      <c r="I128" s="8"/>
      <c r="J128" s="8"/>
    </row>
    <row r="129" spans="7:10" ht="15" x14ac:dyDescent="0.25">
      <c r="G129" s="8"/>
      <c r="H129" s="8"/>
      <c r="I129" s="8"/>
      <c r="J129" s="8"/>
    </row>
    <row r="130" spans="7:10" ht="15" x14ac:dyDescent="0.25">
      <c r="G130" s="8"/>
      <c r="H130" s="8"/>
      <c r="I130" s="8"/>
      <c r="J130" s="8"/>
    </row>
  </sheetData>
  <dataValidations count="2">
    <dataValidation type="list" allowBlank="1" showInputMessage="1" showErrorMessage="1" sqref="C7" xr:uid="{8EE94DF5-ED15-4EAD-9798-C849F20D719B}">
      <formula1>$Q$12:$Q$39</formula1>
    </dataValidation>
    <dataValidation type="list" allowBlank="1" showInputMessage="1" showErrorMessage="1" sqref="C6" xr:uid="{EF564908-97A4-49B3-BB49-2D406C4C13D5}">
      <formula1>$Q$7:$Q$10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48E7-5AA6-4242-BEEF-5BF18179AA2E}">
  <dimension ref="B1:G597"/>
  <sheetViews>
    <sheetView showGridLines="0" workbookViewId="0">
      <selection activeCell="I4" sqref="I4"/>
    </sheetView>
  </sheetViews>
  <sheetFormatPr defaultRowHeight="15" x14ac:dyDescent="0.25"/>
  <cols>
    <col min="1" max="1" width="2.7109375" customWidth="1"/>
    <col min="2" max="2" width="8.28515625" bestFit="1" customWidth="1"/>
    <col min="3" max="3" width="5.42578125" bestFit="1" customWidth="1"/>
    <col min="4" max="4" width="66.28515625" bestFit="1" customWidth="1"/>
    <col min="5" max="5" width="74.28515625" bestFit="1" customWidth="1"/>
    <col min="6" max="6" width="9.5703125" bestFit="1" customWidth="1"/>
    <col min="7" max="7" width="8.28515625" bestFit="1" customWidth="1"/>
  </cols>
  <sheetData>
    <row r="1" spans="2:7" ht="54.75" customHeight="1" x14ac:dyDescent="0.5">
      <c r="B1" s="3" t="s">
        <v>66</v>
      </c>
    </row>
    <row r="4" spans="2:7" x14ac:dyDescent="0.25">
      <c r="B4" s="1" t="s">
        <v>1315</v>
      </c>
    </row>
    <row r="6" spans="2:7" x14ac:dyDescent="0.25">
      <c r="B6" s="17" t="s">
        <v>4</v>
      </c>
      <c r="C6" s="17" t="s">
        <v>255</v>
      </c>
      <c r="D6" s="17" t="s">
        <v>256</v>
      </c>
      <c r="E6" s="17" t="s">
        <v>257</v>
      </c>
      <c r="F6" s="17" t="s">
        <v>7</v>
      </c>
      <c r="G6" s="17" t="s">
        <v>258</v>
      </c>
    </row>
    <row r="7" spans="2:7" x14ac:dyDescent="0.25">
      <c r="B7">
        <v>0</v>
      </c>
      <c r="C7">
        <v>0</v>
      </c>
      <c r="D7" t="s">
        <v>259</v>
      </c>
      <c r="E7" t="s">
        <v>260</v>
      </c>
      <c r="F7">
        <v>0</v>
      </c>
      <c r="G7" t="b">
        <v>0</v>
      </c>
    </row>
    <row r="8" spans="2:7" x14ac:dyDescent="0.25">
      <c r="B8">
        <v>100000</v>
      </c>
      <c r="C8">
        <v>1</v>
      </c>
      <c r="D8" t="s">
        <v>261</v>
      </c>
      <c r="E8" t="s">
        <v>9</v>
      </c>
      <c r="F8">
        <v>0</v>
      </c>
      <c r="G8" t="b">
        <v>0</v>
      </c>
    </row>
    <row r="9" spans="2:7" x14ac:dyDescent="0.25">
      <c r="B9">
        <v>110000</v>
      </c>
      <c r="C9">
        <v>2</v>
      </c>
      <c r="D9" t="s">
        <v>262</v>
      </c>
      <c r="E9" t="s">
        <v>263</v>
      </c>
      <c r="F9">
        <v>100000</v>
      </c>
      <c r="G9" t="b">
        <v>1</v>
      </c>
    </row>
    <row r="10" spans="2:7" x14ac:dyDescent="0.25">
      <c r="B10">
        <v>111000</v>
      </c>
      <c r="C10">
        <v>3</v>
      </c>
      <c r="D10" t="s">
        <v>264</v>
      </c>
      <c r="E10" t="s">
        <v>265</v>
      </c>
      <c r="F10">
        <v>110000</v>
      </c>
      <c r="G10" t="b">
        <v>1</v>
      </c>
    </row>
    <row r="11" spans="2:7" x14ac:dyDescent="0.25">
      <c r="B11">
        <v>111050</v>
      </c>
      <c r="C11">
        <v>4</v>
      </c>
      <c r="D11" t="s">
        <v>266</v>
      </c>
      <c r="E11" t="s">
        <v>267</v>
      </c>
      <c r="F11">
        <v>111000</v>
      </c>
      <c r="G11" t="b">
        <v>1</v>
      </c>
    </row>
    <row r="12" spans="2:7" x14ac:dyDescent="0.25">
      <c r="B12">
        <v>111249</v>
      </c>
      <c r="C12">
        <v>5</v>
      </c>
      <c r="D12" t="s">
        <v>268</v>
      </c>
      <c r="E12" t="s">
        <v>269</v>
      </c>
      <c r="F12">
        <v>111050</v>
      </c>
      <c r="G12" t="b">
        <v>1</v>
      </c>
    </row>
    <row r="13" spans="2:7" x14ac:dyDescent="0.25">
      <c r="B13">
        <v>111250</v>
      </c>
      <c r="C13">
        <v>4</v>
      </c>
      <c r="D13" t="s">
        <v>270</v>
      </c>
      <c r="E13" t="s">
        <v>271</v>
      </c>
      <c r="F13">
        <v>111000</v>
      </c>
      <c r="G13" t="b">
        <v>1</v>
      </c>
    </row>
    <row r="14" spans="2:7" x14ac:dyDescent="0.25">
      <c r="B14">
        <v>111260</v>
      </c>
      <c r="C14">
        <v>5</v>
      </c>
      <c r="D14" t="s">
        <v>272</v>
      </c>
      <c r="E14" t="s">
        <v>272</v>
      </c>
      <c r="F14">
        <v>111250</v>
      </c>
      <c r="G14" t="b">
        <v>1</v>
      </c>
    </row>
    <row r="15" spans="2:7" x14ac:dyDescent="0.25">
      <c r="B15">
        <v>111270</v>
      </c>
      <c r="C15">
        <v>5</v>
      </c>
      <c r="D15" t="s">
        <v>273</v>
      </c>
      <c r="E15" t="s">
        <v>273</v>
      </c>
      <c r="F15">
        <v>111250</v>
      </c>
      <c r="G15" t="b">
        <v>1</v>
      </c>
    </row>
    <row r="16" spans="2:7" x14ac:dyDescent="0.25">
      <c r="B16">
        <v>111280</v>
      </c>
      <c r="C16">
        <v>5</v>
      </c>
      <c r="D16" t="s">
        <v>274</v>
      </c>
      <c r="E16" t="s">
        <v>275</v>
      </c>
      <c r="F16">
        <v>111250</v>
      </c>
      <c r="G16" t="b">
        <v>1</v>
      </c>
    </row>
    <row r="17" spans="2:7" x14ac:dyDescent="0.25">
      <c r="B17">
        <v>111599</v>
      </c>
      <c r="C17">
        <v>5</v>
      </c>
      <c r="D17" t="s">
        <v>276</v>
      </c>
      <c r="E17" t="s">
        <v>277</v>
      </c>
      <c r="F17">
        <v>111250</v>
      </c>
      <c r="G17" t="b">
        <v>1</v>
      </c>
    </row>
    <row r="18" spans="2:7" x14ac:dyDescent="0.25">
      <c r="B18">
        <v>112100</v>
      </c>
      <c r="C18">
        <v>4</v>
      </c>
      <c r="D18" t="s">
        <v>278</v>
      </c>
      <c r="E18" t="s">
        <v>279</v>
      </c>
      <c r="F18">
        <v>111000</v>
      </c>
      <c r="G18" t="b">
        <v>1</v>
      </c>
    </row>
    <row r="19" spans="2:7" x14ac:dyDescent="0.25">
      <c r="B19">
        <v>112120</v>
      </c>
      <c r="C19">
        <v>4</v>
      </c>
      <c r="D19" t="s">
        <v>280</v>
      </c>
      <c r="E19" t="s">
        <v>281</v>
      </c>
      <c r="F19">
        <v>111000</v>
      </c>
      <c r="G19" t="b">
        <v>1</v>
      </c>
    </row>
    <row r="20" spans="2:7" x14ac:dyDescent="0.25">
      <c r="B20">
        <v>112130</v>
      </c>
      <c r="C20">
        <v>4</v>
      </c>
      <c r="D20" t="s">
        <v>282</v>
      </c>
      <c r="E20" t="s">
        <v>283</v>
      </c>
      <c r="F20">
        <v>111000</v>
      </c>
      <c r="G20" t="b">
        <v>1</v>
      </c>
    </row>
    <row r="21" spans="2:7" x14ac:dyDescent="0.25">
      <c r="B21">
        <v>112500</v>
      </c>
      <c r="C21">
        <v>4</v>
      </c>
      <c r="D21" t="s">
        <v>284</v>
      </c>
      <c r="E21" t="s">
        <v>285</v>
      </c>
      <c r="F21">
        <v>111000</v>
      </c>
      <c r="G21" t="b">
        <v>1</v>
      </c>
    </row>
    <row r="22" spans="2:7" x14ac:dyDescent="0.25">
      <c r="B22">
        <v>112505</v>
      </c>
      <c r="C22">
        <v>4</v>
      </c>
      <c r="D22" t="s">
        <v>286</v>
      </c>
      <c r="E22" t="s">
        <v>287</v>
      </c>
      <c r="F22">
        <v>111000</v>
      </c>
      <c r="G22" t="b">
        <v>1</v>
      </c>
    </row>
    <row r="23" spans="2:7" x14ac:dyDescent="0.25">
      <c r="B23">
        <v>112510</v>
      </c>
      <c r="C23">
        <v>4</v>
      </c>
      <c r="D23" t="s">
        <v>288</v>
      </c>
      <c r="E23" t="s">
        <v>289</v>
      </c>
      <c r="F23">
        <v>111000</v>
      </c>
      <c r="G23" t="b">
        <v>1</v>
      </c>
    </row>
    <row r="24" spans="2:7" x14ac:dyDescent="0.25">
      <c r="B24">
        <v>112512</v>
      </c>
      <c r="C24">
        <v>4</v>
      </c>
      <c r="D24" t="s">
        <v>290</v>
      </c>
      <c r="E24" t="s">
        <v>291</v>
      </c>
      <c r="F24">
        <v>111000</v>
      </c>
      <c r="G24" t="b">
        <v>1</v>
      </c>
    </row>
    <row r="25" spans="2:7" x14ac:dyDescent="0.25">
      <c r="B25">
        <v>112513</v>
      </c>
      <c r="C25">
        <v>4</v>
      </c>
      <c r="D25" t="s">
        <v>292</v>
      </c>
      <c r="E25" t="s">
        <v>293</v>
      </c>
      <c r="F25">
        <v>111000</v>
      </c>
      <c r="G25" t="b">
        <v>1</v>
      </c>
    </row>
    <row r="26" spans="2:7" x14ac:dyDescent="0.25">
      <c r="B26">
        <v>112514</v>
      </c>
      <c r="C26">
        <v>4</v>
      </c>
      <c r="D26" t="s">
        <v>294</v>
      </c>
      <c r="E26" t="s">
        <v>295</v>
      </c>
      <c r="F26">
        <v>111000</v>
      </c>
      <c r="G26" t="b">
        <v>1</v>
      </c>
    </row>
    <row r="27" spans="2:7" x14ac:dyDescent="0.25">
      <c r="B27">
        <v>112515</v>
      </c>
      <c r="C27">
        <v>4</v>
      </c>
      <c r="D27" t="s">
        <v>296</v>
      </c>
      <c r="E27" t="s">
        <v>297</v>
      </c>
      <c r="F27">
        <v>111000</v>
      </c>
      <c r="G27" t="b">
        <v>1</v>
      </c>
    </row>
    <row r="28" spans="2:7" x14ac:dyDescent="0.25">
      <c r="B28">
        <v>112516</v>
      </c>
      <c r="C28">
        <v>4</v>
      </c>
      <c r="D28" t="s">
        <v>298</v>
      </c>
      <c r="E28" t="s">
        <v>299</v>
      </c>
      <c r="F28">
        <v>111000</v>
      </c>
      <c r="G28" t="b">
        <v>1</v>
      </c>
    </row>
    <row r="29" spans="2:7" x14ac:dyDescent="0.25">
      <c r="B29">
        <v>112517</v>
      </c>
      <c r="C29">
        <v>4</v>
      </c>
      <c r="D29" t="s">
        <v>300</v>
      </c>
      <c r="E29" t="s">
        <v>301</v>
      </c>
      <c r="F29">
        <v>111000</v>
      </c>
      <c r="G29" t="b">
        <v>1</v>
      </c>
    </row>
    <row r="30" spans="2:7" x14ac:dyDescent="0.25">
      <c r="B30">
        <v>112550</v>
      </c>
      <c r="C30">
        <v>4</v>
      </c>
      <c r="D30" t="s">
        <v>302</v>
      </c>
      <c r="E30" t="s">
        <v>302</v>
      </c>
      <c r="F30">
        <v>111000</v>
      </c>
      <c r="G30" t="b">
        <v>1</v>
      </c>
    </row>
    <row r="31" spans="2:7" x14ac:dyDescent="0.25">
      <c r="B31">
        <v>112555</v>
      </c>
      <c r="C31">
        <v>5</v>
      </c>
      <c r="D31" t="s">
        <v>303</v>
      </c>
      <c r="E31" t="s">
        <v>303</v>
      </c>
      <c r="F31">
        <v>112550</v>
      </c>
      <c r="G31" t="b">
        <v>0</v>
      </c>
    </row>
    <row r="32" spans="2:7" x14ac:dyDescent="0.25">
      <c r="B32">
        <v>112559</v>
      </c>
      <c r="C32">
        <v>5</v>
      </c>
      <c r="D32" t="s">
        <v>304</v>
      </c>
      <c r="E32" t="s">
        <v>304</v>
      </c>
      <c r="F32">
        <v>112550</v>
      </c>
      <c r="G32" t="b">
        <v>1</v>
      </c>
    </row>
    <row r="33" spans="2:7" x14ac:dyDescent="0.25">
      <c r="B33">
        <v>112560</v>
      </c>
      <c r="C33">
        <v>4</v>
      </c>
      <c r="D33" t="s">
        <v>305</v>
      </c>
      <c r="E33" t="s">
        <v>305</v>
      </c>
      <c r="F33">
        <v>111000</v>
      </c>
      <c r="G33" t="b">
        <v>1</v>
      </c>
    </row>
    <row r="34" spans="2:7" x14ac:dyDescent="0.25">
      <c r="B34">
        <v>112565</v>
      </c>
      <c r="C34">
        <v>5</v>
      </c>
      <c r="D34" t="s">
        <v>306</v>
      </c>
      <c r="E34" t="s">
        <v>306</v>
      </c>
      <c r="F34">
        <v>112560</v>
      </c>
      <c r="G34" t="b">
        <v>0</v>
      </c>
    </row>
    <row r="35" spans="2:7" x14ac:dyDescent="0.25">
      <c r="B35">
        <v>112569</v>
      </c>
      <c r="C35">
        <v>5</v>
      </c>
      <c r="D35" t="s">
        <v>307</v>
      </c>
      <c r="E35" t="s">
        <v>307</v>
      </c>
      <c r="F35">
        <v>112560</v>
      </c>
      <c r="G35" t="b">
        <v>1</v>
      </c>
    </row>
    <row r="36" spans="2:7" x14ac:dyDescent="0.25">
      <c r="B36">
        <v>112600</v>
      </c>
      <c r="C36">
        <v>4</v>
      </c>
      <c r="D36" t="s">
        <v>308</v>
      </c>
      <c r="E36" t="s">
        <v>309</v>
      </c>
      <c r="F36">
        <v>111000</v>
      </c>
      <c r="G36" t="b">
        <v>1</v>
      </c>
    </row>
    <row r="37" spans="2:7" x14ac:dyDescent="0.25">
      <c r="B37">
        <v>112605</v>
      </c>
      <c r="C37">
        <v>4</v>
      </c>
      <c r="D37" t="s">
        <v>310</v>
      </c>
      <c r="E37" t="s">
        <v>311</v>
      </c>
      <c r="F37">
        <v>111000</v>
      </c>
      <c r="G37" t="b">
        <v>1</v>
      </c>
    </row>
    <row r="38" spans="2:7" x14ac:dyDescent="0.25">
      <c r="B38">
        <v>112610</v>
      </c>
      <c r="C38">
        <v>4</v>
      </c>
      <c r="D38" t="s">
        <v>312</v>
      </c>
      <c r="E38" t="s">
        <v>313</v>
      </c>
      <c r="F38">
        <v>111000</v>
      </c>
      <c r="G38" t="b">
        <v>1</v>
      </c>
    </row>
    <row r="39" spans="2:7" x14ac:dyDescent="0.25">
      <c r="B39">
        <v>112620</v>
      </c>
      <c r="C39">
        <v>5</v>
      </c>
      <c r="D39" t="s">
        <v>314</v>
      </c>
      <c r="E39" t="s">
        <v>315</v>
      </c>
      <c r="F39">
        <v>111050</v>
      </c>
      <c r="G39" t="b">
        <v>1</v>
      </c>
    </row>
    <row r="40" spans="2:7" x14ac:dyDescent="0.25">
      <c r="B40">
        <v>112623</v>
      </c>
      <c r="C40">
        <v>5</v>
      </c>
      <c r="D40" t="s">
        <v>316</v>
      </c>
      <c r="E40" t="s">
        <v>317</v>
      </c>
      <c r="F40">
        <v>111050</v>
      </c>
      <c r="G40" t="b">
        <v>1</v>
      </c>
    </row>
    <row r="41" spans="2:7" x14ac:dyDescent="0.25">
      <c r="B41">
        <v>112625</v>
      </c>
      <c r="C41">
        <v>5</v>
      </c>
      <c r="D41" t="s">
        <v>318</v>
      </c>
      <c r="E41" t="s">
        <v>319</v>
      </c>
      <c r="F41">
        <v>111050</v>
      </c>
      <c r="G41" t="b">
        <v>1</v>
      </c>
    </row>
    <row r="42" spans="2:7" x14ac:dyDescent="0.25">
      <c r="B42">
        <v>112627</v>
      </c>
      <c r="C42">
        <v>5</v>
      </c>
      <c r="D42" t="s">
        <v>320</v>
      </c>
      <c r="E42" t="s">
        <v>321</v>
      </c>
      <c r="F42">
        <v>111050</v>
      </c>
      <c r="G42" t="b">
        <v>1</v>
      </c>
    </row>
    <row r="43" spans="2:7" x14ac:dyDescent="0.25">
      <c r="B43">
        <v>112629</v>
      </c>
      <c r="C43">
        <v>5</v>
      </c>
      <c r="D43" t="s">
        <v>322</v>
      </c>
      <c r="E43" t="s">
        <v>323</v>
      </c>
      <c r="F43">
        <v>111050</v>
      </c>
      <c r="G43" t="b">
        <v>1</v>
      </c>
    </row>
    <row r="44" spans="2:7" x14ac:dyDescent="0.25">
      <c r="B44">
        <v>113000</v>
      </c>
      <c r="C44">
        <v>3</v>
      </c>
      <c r="D44" t="s">
        <v>324</v>
      </c>
      <c r="E44" t="s">
        <v>325</v>
      </c>
      <c r="F44">
        <v>110000</v>
      </c>
      <c r="G44" t="b">
        <v>1</v>
      </c>
    </row>
    <row r="45" spans="2:7" x14ac:dyDescent="0.25">
      <c r="B45">
        <v>113100</v>
      </c>
      <c r="C45">
        <v>3</v>
      </c>
      <c r="D45" t="s">
        <v>326</v>
      </c>
      <c r="E45" t="s">
        <v>327</v>
      </c>
      <c r="F45">
        <v>110000</v>
      </c>
      <c r="G45" t="b">
        <v>1</v>
      </c>
    </row>
    <row r="46" spans="2:7" x14ac:dyDescent="0.25">
      <c r="B46">
        <v>113990</v>
      </c>
      <c r="C46">
        <v>4</v>
      </c>
      <c r="D46" t="s">
        <v>328</v>
      </c>
      <c r="E46" t="s">
        <v>329</v>
      </c>
      <c r="F46">
        <v>111000</v>
      </c>
      <c r="G46" t="b">
        <v>1</v>
      </c>
    </row>
    <row r="47" spans="2:7" x14ac:dyDescent="0.25">
      <c r="B47">
        <v>114000</v>
      </c>
      <c r="C47">
        <v>3</v>
      </c>
      <c r="D47" t="s">
        <v>330</v>
      </c>
      <c r="E47" t="s">
        <v>331</v>
      </c>
      <c r="F47">
        <v>110000</v>
      </c>
      <c r="G47" t="b">
        <v>1</v>
      </c>
    </row>
    <row r="48" spans="2:7" x14ac:dyDescent="0.25">
      <c r="B48">
        <v>114500</v>
      </c>
      <c r="C48">
        <v>3</v>
      </c>
      <c r="D48" t="s">
        <v>332</v>
      </c>
      <c r="E48" t="s">
        <v>333</v>
      </c>
      <c r="F48">
        <v>110000</v>
      </c>
      <c r="G48" t="b">
        <v>1</v>
      </c>
    </row>
    <row r="49" spans="2:7" x14ac:dyDescent="0.25">
      <c r="B49">
        <v>114550</v>
      </c>
      <c r="C49">
        <v>3</v>
      </c>
      <c r="D49" t="s">
        <v>334</v>
      </c>
      <c r="E49" t="s">
        <v>335</v>
      </c>
      <c r="F49">
        <v>140000</v>
      </c>
      <c r="G49" t="b">
        <v>1</v>
      </c>
    </row>
    <row r="50" spans="2:7" x14ac:dyDescent="0.25">
      <c r="B50">
        <v>114750</v>
      </c>
      <c r="C50">
        <v>3</v>
      </c>
      <c r="D50" t="s">
        <v>336</v>
      </c>
      <c r="E50" t="s">
        <v>337</v>
      </c>
      <c r="F50">
        <v>110000</v>
      </c>
      <c r="G50" t="b">
        <v>1</v>
      </c>
    </row>
    <row r="51" spans="2:7" x14ac:dyDescent="0.25">
      <c r="B51">
        <v>115100</v>
      </c>
      <c r="C51">
        <v>3</v>
      </c>
      <c r="D51" t="s">
        <v>338</v>
      </c>
      <c r="E51" t="s">
        <v>339</v>
      </c>
      <c r="F51">
        <v>110000</v>
      </c>
      <c r="G51" t="b">
        <v>1</v>
      </c>
    </row>
    <row r="52" spans="2:7" x14ac:dyDescent="0.25">
      <c r="B52">
        <v>116000</v>
      </c>
      <c r="C52">
        <v>3</v>
      </c>
      <c r="D52" t="s">
        <v>340</v>
      </c>
      <c r="E52" t="s">
        <v>341</v>
      </c>
      <c r="F52">
        <v>110000</v>
      </c>
      <c r="G52" t="b">
        <v>1</v>
      </c>
    </row>
    <row r="53" spans="2:7" x14ac:dyDescent="0.25">
      <c r="B53">
        <v>116100</v>
      </c>
      <c r="C53">
        <v>4</v>
      </c>
      <c r="D53" t="s">
        <v>342</v>
      </c>
      <c r="E53" t="s">
        <v>343</v>
      </c>
      <c r="F53">
        <v>116000</v>
      </c>
      <c r="G53" t="b">
        <v>1</v>
      </c>
    </row>
    <row r="54" spans="2:7" x14ac:dyDescent="0.25">
      <c r="B54">
        <v>116105</v>
      </c>
      <c r="C54">
        <v>5</v>
      </c>
      <c r="D54" t="s">
        <v>344</v>
      </c>
      <c r="E54" t="s">
        <v>345</v>
      </c>
      <c r="F54">
        <v>116100</v>
      </c>
      <c r="G54" t="b">
        <v>1</v>
      </c>
    </row>
    <row r="55" spans="2:7" x14ac:dyDescent="0.25">
      <c r="B55">
        <v>116110</v>
      </c>
      <c r="C55">
        <v>5</v>
      </c>
      <c r="D55" t="s">
        <v>346</v>
      </c>
      <c r="E55" t="s">
        <v>347</v>
      </c>
      <c r="F55">
        <v>116100</v>
      </c>
      <c r="G55" t="b">
        <v>1</v>
      </c>
    </row>
    <row r="56" spans="2:7" x14ac:dyDescent="0.25">
      <c r="B56">
        <v>116115</v>
      </c>
      <c r="C56">
        <v>5</v>
      </c>
      <c r="D56" t="s">
        <v>348</v>
      </c>
      <c r="E56" t="s">
        <v>349</v>
      </c>
      <c r="F56">
        <v>116100</v>
      </c>
      <c r="G56" t="b">
        <v>0</v>
      </c>
    </row>
    <row r="57" spans="2:7" x14ac:dyDescent="0.25">
      <c r="B57">
        <v>116120</v>
      </c>
      <c r="C57">
        <v>5</v>
      </c>
      <c r="D57" t="s">
        <v>350</v>
      </c>
      <c r="E57" t="s">
        <v>351</v>
      </c>
      <c r="F57">
        <v>116100</v>
      </c>
      <c r="G57" t="b">
        <v>0</v>
      </c>
    </row>
    <row r="58" spans="2:7" x14ac:dyDescent="0.25">
      <c r="B58">
        <v>116125</v>
      </c>
      <c r="C58">
        <v>5</v>
      </c>
      <c r="D58" t="s">
        <v>352</v>
      </c>
      <c r="E58" t="s">
        <v>353</v>
      </c>
      <c r="F58">
        <v>116100</v>
      </c>
      <c r="G58" t="b">
        <v>0</v>
      </c>
    </row>
    <row r="59" spans="2:7" x14ac:dyDescent="0.25">
      <c r="B59">
        <v>116200</v>
      </c>
      <c r="C59">
        <v>4</v>
      </c>
      <c r="D59" t="s">
        <v>354</v>
      </c>
      <c r="E59" t="s">
        <v>355</v>
      </c>
      <c r="F59">
        <v>116000</v>
      </c>
      <c r="G59" t="b">
        <v>1</v>
      </c>
    </row>
    <row r="60" spans="2:7" x14ac:dyDescent="0.25">
      <c r="B60">
        <v>116205</v>
      </c>
      <c r="C60">
        <v>5</v>
      </c>
      <c r="D60" t="s">
        <v>344</v>
      </c>
      <c r="E60" t="s">
        <v>345</v>
      </c>
      <c r="F60">
        <v>116200</v>
      </c>
      <c r="G60" t="b">
        <v>1</v>
      </c>
    </row>
    <row r="61" spans="2:7" x14ac:dyDescent="0.25">
      <c r="B61">
        <v>116210</v>
      </c>
      <c r="C61">
        <v>5</v>
      </c>
      <c r="D61" t="s">
        <v>346</v>
      </c>
      <c r="E61" t="s">
        <v>347</v>
      </c>
      <c r="F61">
        <v>116200</v>
      </c>
      <c r="G61" t="b">
        <v>1</v>
      </c>
    </row>
    <row r="62" spans="2:7" x14ac:dyDescent="0.25">
      <c r="B62">
        <v>116215</v>
      </c>
      <c r="C62">
        <v>5</v>
      </c>
      <c r="D62" t="s">
        <v>356</v>
      </c>
      <c r="E62" t="s">
        <v>357</v>
      </c>
      <c r="F62">
        <v>116200</v>
      </c>
      <c r="G62" t="b">
        <v>0</v>
      </c>
    </row>
    <row r="63" spans="2:7" x14ac:dyDescent="0.25">
      <c r="B63">
        <v>116220</v>
      </c>
      <c r="C63">
        <v>5</v>
      </c>
      <c r="D63" t="s">
        <v>358</v>
      </c>
      <c r="E63" t="s">
        <v>359</v>
      </c>
      <c r="F63">
        <v>116200</v>
      </c>
      <c r="G63" t="b">
        <v>0</v>
      </c>
    </row>
    <row r="64" spans="2:7" x14ac:dyDescent="0.25">
      <c r="B64">
        <v>116300</v>
      </c>
      <c r="C64">
        <v>3</v>
      </c>
      <c r="D64" t="s">
        <v>360</v>
      </c>
      <c r="E64" t="s">
        <v>361</v>
      </c>
      <c r="F64">
        <v>110000</v>
      </c>
      <c r="G64" t="b">
        <v>1</v>
      </c>
    </row>
    <row r="65" spans="2:7" x14ac:dyDescent="0.25">
      <c r="B65">
        <v>116305</v>
      </c>
      <c r="C65">
        <v>4</v>
      </c>
      <c r="D65" t="s">
        <v>362</v>
      </c>
      <c r="E65" t="s">
        <v>363</v>
      </c>
      <c r="F65">
        <v>116300</v>
      </c>
      <c r="G65" t="b">
        <v>1</v>
      </c>
    </row>
    <row r="66" spans="2:7" x14ac:dyDescent="0.25">
      <c r="B66">
        <v>116310</v>
      </c>
      <c r="C66">
        <v>4</v>
      </c>
      <c r="D66" t="s">
        <v>364</v>
      </c>
      <c r="E66" t="s">
        <v>365</v>
      </c>
      <c r="F66">
        <v>116300</v>
      </c>
      <c r="G66" t="b">
        <v>1</v>
      </c>
    </row>
    <row r="67" spans="2:7" x14ac:dyDescent="0.25">
      <c r="B67">
        <v>116339</v>
      </c>
      <c r="C67">
        <v>4</v>
      </c>
      <c r="D67" t="s">
        <v>366</v>
      </c>
      <c r="E67" t="s">
        <v>367</v>
      </c>
      <c r="F67">
        <v>116300</v>
      </c>
      <c r="G67" t="b">
        <v>1</v>
      </c>
    </row>
    <row r="68" spans="2:7" x14ac:dyDescent="0.25">
      <c r="B68">
        <v>117000</v>
      </c>
      <c r="C68">
        <v>3</v>
      </c>
      <c r="D68" t="s">
        <v>368</v>
      </c>
      <c r="E68" t="s">
        <v>369</v>
      </c>
      <c r="F68">
        <v>110000</v>
      </c>
      <c r="G68" t="b">
        <v>1</v>
      </c>
    </row>
    <row r="69" spans="2:7" x14ac:dyDescent="0.25">
      <c r="B69">
        <v>117100</v>
      </c>
      <c r="C69">
        <v>4</v>
      </c>
      <c r="D69" t="s">
        <v>370</v>
      </c>
      <c r="E69" t="s">
        <v>369</v>
      </c>
      <c r="F69">
        <v>117000</v>
      </c>
      <c r="G69" t="b">
        <v>1</v>
      </c>
    </row>
    <row r="70" spans="2:7" x14ac:dyDescent="0.25">
      <c r="B70">
        <v>117105</v>
      </c>
      <c r="C70">
        <v>4</v>
      </c>
      <c r="D70" t="s">
        <v>371</v>
      </c>
      <c r="E70" t="s">
        <v>372</v>
      </c>
      <c r="F70">
        <v>117000</v>
      </c>
      <c r="G70" t="b">
        <v>1</v>
      </c>
    </row>
    <row r="71" spans="2:7" x14ac:dyDescent="0.25">
      <c r="B71">
        <v>117110</v>
      </c>
      <c r="C71">
        <v>4</v>
      </c>
      <c r="D71" t="s">
        <v>373</v>
      </c>
      <c r="E71" t="s">
        <v>374</v>
      </c>
      <c r="F71">
        <v>117000</v>
      </c>
      <c r="G71" t="b">
        <v>1</v>
      </c>
    </row>
    <row r="72" spans="2:7" x14ac:dyDescent="0.25">
      <c r="B72">
        <v>117490</v>
      </c>
      <c r="C72">
        <v>4</v>
      </c>
      <c r="D72" t="s">
        <v>375</v>
      </c>
      <c r="E72" t="s">
        <v>376</v>
      </c>
      <c r="F72">
        <v>117000</v>
      </c>
      <c r="G72" t="b">
        <v>1</v>
      </c>
    </row>
    <row r="73" spans="2:7" x14ac:dyDescent="0.25">
      <c r="B73">
        <v>117495</v>
      </c>
      <c r="C73">
        <v>4</v>
      </c>
      <c r="D73" t="s">
        <v>377</v>
      </c>
      <c r="E73" t="s">
        <v>378</v>
      </c>
      <c r="F73">
        <v>117000</v>
      </c>
      <c r="G73" t="b">
        <v>1</v>
      </c>
    </row>
    <row r="74" spans="2:7" x14ac:dyDescent="0.25">
      <c r="B74">
        <v>117500</v>
      </c>
      <c r="C74">
        <v>3</v>
      </c>
      <c r="D74" t="s">
        <v>379</v>
      </c>
      <c r="E74" t="s">
        <v>380</v>
      </c>
      <c r="F74">
        <v>110000</v>
      </c>
      <c r="G74" t="b">
        <v>1</v>
      </c>
    </row>
    <row r="75" spans="2:7" x14ac:dyDescent="0.25">
      <c r="B75">
        <v>117550</v>
      </c>
      <c r="C75">
        <v>3</v>
      </c>
      <c r="D75" t="s">
        <v>381</v>
      </c>
      <c r="E75" t="s">
        <v>382</v>
      </c>
      <c r="F75">
        <v>110000</v>
      </c>
      <c r="G75" t="b">
        <v>1</v>
      </c>
    </row>
    <row r="76" spans="2:7" x14ac:dyDescent="0.25">
      <c r="B76">
        <v>117555</v>
      </c>
      <c r="C76">
        <v>4</v>
      </c>
      <c r="D76" t="s">
        <v>383</v>
      </c>
      <c r="E76" t="s">
        <v>384</v>
      </c>
      <c r="F76">
        <v>117550</v>
      </c>
      <c r="G76" t="b">
        <v>1</v>
      </c>
    </row>
    <row r="77" spans="2:7" x14ac:dyDescent="0.25">
      <c r="B77">
        <v>117560</v>
      </c>
      <c r="C77">
        <v>4</v>
      </c>
      <c r="D77" t="s">
        <v>385</v>
      </c>
      <c r="E77" t="s">
        <v>386</v>
      </c>
      <c r="F77">
        <v>117550</v>
      </c>
      <c r="G77" t="b">
        <v>1</v>
      </c>
    </row>
    <row r="78" spans="2:7" x14ac:dyDescent="0.25">
      <c r="B78">
        <v>118000</v>
      </c>
      <c r="C78">
        <v>3</v>
      </c>
      <c r="D78" t="s">
        <v>387</v>
      </c>
      <c r="E78" t="s">
        <v>388</v>
      </c>
      <c r="F78">
        <v>110000</v>
      </c>
      <c r="G78" t="b">
        <v>1</v>
      </c>
    </row>
    <row r="79" spans="2:7" x14ac:dyDescent="0.25">
      <c r="B79">
        <v>118500</v>
      </c>
      <c r="C79">
        <v>3</v>
      </c>
      <c r="D79" t="s">
        <v>389</v>
      </c>
      <c r="E79" t="s">
        <v>390</v>
      </c>
      <c r="F79">
        <v>110000</v>
      </c>
      <c r="G79" t="b">
        <v>1</v>
      </c>
    </row>
    <row r="80" spans="2:7" x14ac:dyDescent="0.25">
      <c r="B80">
        <v>118750</v>
      </c>
      <c r="C80">
        <v>3</v>
      </c>
      <c r="D80" t="s">
        <v>391</v>
      </c>
      <c r="E80" t="s">
        <v>392</v>
      </c>
      <c r="F80">
        <v>110000</v>
      </c>
      <c r="G80" t="b">
        <v>1</v>
      </c>
    </row>
    <row r="81" spans="2:7" x14ac:dyDescent="0.25">
      <c r="B81">
        <v>118760</v>
      </c>
      <c r="C81">
        <v>4</v>
      </c>
      <c r="D81" t="s">
        <v>387</v>
      </c>
      <c r="E81" t="s">
        <v>388</v>
      </c>
      <c r="F81">
        <v>118750</v>
      </c>
      <c r="G81" t="b">
        <v>1</v>
      </c>
    </row>
    <row r="82" spans="2:7" x14ac:dyDescent="0.25">
      <c r="B82">
        <v>118770</v>
      </c>
      <c r="C82">
        <v>4</v>
      </c>
      <c r="D82" t="s">
        <v>393</v>
      </c>
      <c r="E82" t="s">
        <v>394</v>
      </c>
      <c r="F82">
        <v>118750</v>
      </c>
      <c r="G82" t="b">
        <v>1</v>
      </c>
    </row>
    <row r="83" spans="2:7" x14ac:dyDescent="0.25">
      <c r="B83">
        <v>118850</v>
      </c>
      <c r="C83">
        <v>3</v>
      </c>
      <c r="D83" t="s">
        <v>395</v>
      </c>
      <c r="E83" t="s">
        <v>396</v>
      </c>
      <c r="F83">
        <v>110000</v>
      </c>
      <c r="G83" t="b">
        <v>1</v>
      </c>
    </row>
    <row r="84" spans="2:7" x14ac:dyDescent="0.25">
      <c r="B84">
        <v>118860</v>
      </c>
      <c r="C84">
        <v>4</v>
      </c>
      <c r="D84" t="s">
        <v>389</v>
      </c>
      <c r="E84" t="s">
        <v>390</v>
      </c>
      <c r="F84">
        <v>118850</v>
      </c>
      <c r="G84" t="b">
        <v>1</v>
      </c>
    </row>
    <row r="85" spans="2:7" x14ac:dyDescent="0.25">
      <c r="B85">
        <v>118870</v>
      </c>
      <c r="C85">
        <v>4</v>
      </c>
      <c r="D85" t="s">
        <v>397</v>
      </c>
      <c r="E85" t="s">
        <v>398</v>
      </c>
      <c r="F85">
        <v>118850</v>
      </c>
      <c r="G85" t="b">
        <v>1</v>
      </c>
    </row>
    <row r="86" spans="2:7" x14ac:dyDescent="0.25">
      <c r="B86">
        <v>119000</v>
      </c>
      <c r="C86">
        <v>3</v>
      </c>
      <c r="D86" t="s">
        <v>399</v>
      </c>
      <c r="E86" t="s">
        <v>400</v>
      </c>
      <c r="F86">
        <v>110000</v>
      </c>
      <c r="G86" t="b">
        <v>1</v>
      </c>
    </row>
    <row r="87" spans="2:7" x14ac:dyDescent="0.25">
      <c r="B87">
        <v>119001</v>
      </c>
      <c r="C87">
        <v>4</v>
      </c>
      <c r="D87" t="s">
        <v>401</v>
      </c>
      <c r="E87" t="s">
        <v>402</v>
      </c>
      <c r="F87">
        <v>119000</v>
      </c>
      <c r="G87" t="b">
        <v>1</v>
      </c>
    </row>
    <row r="88" spans="2:7" x14ac:dyDescent="0.25">
      <c r="B88">
        <v>119002</v>
      </c>
      <c r="C88">
        <v>4</v>
      </c>
      <c r="D88" t="s">
        <v>403</v>
      </c>
      <c r="E88" t="s">
        <v>404</v>
      </c>
      <c r="F88">
        <v>119000</v>
      </c>
      <c r="G88" t="b">
        <v>1</v>
      </c>
    </row>
    <row r="89" spans="2:7" x14ac:dyDescent="0.25">
      <c r="B89">
        <v>119003</v>
      </c>
      <c r="C89">
        <v>4</v>
      </c>
      <c r="D89" t="s">
        <v>405</v>
      </c>
      <c r="E89" t="s">
        <v>406</v>
      </c>
      <c r="F89">
        <v>119000</v>
      </c>
      <c r="G89" t="b">
        <v>1</v>
      </c>
    </row>
    <row r="90" spans="2:7" x14ac:dyDescent="0.25">
      <c r="B90">
        <v>119009</v>
      </c>
      <c r="C90">
        <v>4</v>
      </c>
      <c r="D90" t="s">
        <v>407</v>
      </c>
      <c r="E90" t="s">
        <v>408</v>
      </c>
      <c r="F90">
        <v>119000</v>
      </c>
      <c r="G90" t="b">
        <v>1</v>
      </c>
    </row>
    <row r="91" spans="2:7" x14ac:dyDescent="0.25">
      <c r="B91">
        <v>119010</v>
      </c>
      <c r="C91">
        <v>3</v>
      </c>
      <c r="D91" t="s">
        <v>409</v>
      </c>
      <c r="E91" t="s">
        <v>410</v>
      </c>
      <c r="F91">
        <v>110000</v>
      </c>
      <c r="G91" t="b">
        <v>0</v>
      </c>
    </row>
    <row r="92" spans="2:7" x14ac:dyDescent="0.25">
      <c r="B92">
        <v>119011</v>
      </c>
      <c r="C92">
        <v>3</v>
      </c>
      <c r="D92" t="s">
        <v>411</v>
      </c>
      <c r="E92" t="s">
        <v>412</v>
      </c>
      <c r="F92">
        <v>110000</v>
      </c>
      <c r="G92" t="b">
        <v>0</v>
      </c>
    </row>
    <row r="93" spans="2:7" x14ac:dyDescent="0.25">
      <c r="B93">
        <v>119012</v>
      </c>
      <c r="C93">
        <v>3</v>
      </c>
      <c r="D93" t="s">
        <v>413</v>
      </c>
      <c r="E93" t="s">
        <v>414</v>
      </c>
      <c r="F93">
        <v>110000</v>
      </c>
      <c r="G93" t="b">
        <v>0</v>
      </c>
    </row>
    <row r="94" spans="2:7" x14ac:dyDescent="0.25">
      <c r="B94">
        <v>119150</v>
      </c>
      <c r="C94">
        <v>3</v>
      </c>
      <c r="D94" t="s">
        <v>415</v>
      </c>
      <c r="E94" t="s">
        <v>416</v>
      </c>
      <c r="F94">
        <v>110000</v>
      </c>
      <c r="G94" t="b">
        <v>1</v>
      </c>
    </row>
    <row r="95" spans="2:7" x14ac:dyDescent="0.25">
      <c r="B95">
        <v>119160</v>
      </c>
      <c r="C95">
        <v>4</v>
      </c>
      <c r="D95" t="s">
        <v>340</v>
      </c>
      <c r="E95" t="s">
        <v>417</v>
      </c>
      <c r="F95">
        <v>119150</v>
      </c>
      <c r="G95" t="b">
        <v>1</v>
      </c>
    </row>
    <row r="96" spans="2:7" x14ac:dyDescent="0.25">
      <c r="B96">
        <v>119170</v>
      </c>
      <c r="C96">
        <v>4</v>
      </c>
      <c r="D96" t="s">
        <v>418</v>
      </c>
      <c r="E96" t="s">
        <v>419</v>
      </c>
      <c r="F96">
        <v>119150</v>
      </c>
      <c r="G96" t="b">
        <v>1</v>
      </c>
    </row>
    <row r="97" spans="2:7" x14ac:dyDescent="0.25">
      <c r="B97">
        <v>119250</v>
      </c>
      <c r="C97">
        <v>3</v>
      </c>
      <c r="D97" t="s">
        <v>420</v>
      </c>
      <c r="E97" t="s">
        <v>421</v>
      </c>
      <c r="F97">
        <v>110000</v>
      </c>
      <c r="G97" t="b">
        <v>1</v>
      </c>
    </row>
    <row r="98" spans="2:7" x14ac:dyDescent="0.25">
      <c r="B98">
        <v>119300</v>
      </c>
      <c r="C98">
        <v>3</v>
      </c>
      <c r="D98" t="s">
        <v>422</v>
      </c>
      <c r="E98" t="s">
        <v>423</v>
      </c>
      <c r="F98">
        <v>110000</v>
      </c>
      <c r="G98" t="b">
        <v>1</v>
      </c>
    </row>
    <row r="99" spans="2:7" x14ac:dyDescent="0.25">
      <c r="B99">
        <v>119310</v>
      </c>
      <c r="C99">
        <v>4</v>
      </c>
      <c r="D99" t="s">
        <v>424</v>
      </c>
      <c r="E99" t="s">
        <v>425</v>
      </c>
      <c r="F99">
        <v>119300</v>
      </c>
      <c r="G99" t="b">
        <v>1</v>
      </c>
    </row>
    <row r="100" spans="2:7" x14ac:dyDescent="0.25">
      <c r="B100">
        <v>119315</v>
      </c>
      <c r="C100">
        <v>4</v>
      </c>
      <c r="D100" t="s">
        <v>426</v>
      </c>
      <c r="E100" t="s">
        <v>427</v>
      </c>
      <c r="F100">
        <v>119300</v>
      </c>
      <c r="G100" t="b">
        <v>1</v>
      </c>
    </row>
    <row r="101" spans="2:7" x14ac:dyDescent="0.25">
      <c r="B101">
        <v>119318</v>
      </c>
      <c r="C101">
        <v>4</v>
      </c>
      <c r="D101" t="s">
        <v>428</v>
      </c>
      <c r="E101" t="s">
        <v>429</v>
      </c>
      <c r="F101">
        <v>119300</v>
      </c>
      <c r="G101" t="b">
        <v>1</v>
      </c>
    </row>
    <row r="102" spans="2:7" x14ac:dyDescent="0.25">
      <c r="B102">
        <v>119320</v>
      </c>
      <c r="C102">
        <v>4</v>
      </c>
      <c r="D102" t="s">
        <v>430</v>
      </c>
      <c r="E102" t="s">
        <v>431</v>
      </c>
      <c r="F102">
        <v>119300</v>
      </c>
      <c r="G102" t="b">
        <v>1</v>
      </c>
    </row>
    <row r="103" spans="2:7" x14ac:dyDescent="0.25">
      <c r="B103">
        <v>119325</v>
      </c>
      <c r="C103">
        <v>4</v>
      </c>
      <c r="D103" t="s">
        <v>432</v>
      </c>
      <c r="E103" t="s">
        <v>433</v>
      </c>
      <c r="F103">
        <v>119300</v>
      </c>
      <c r="G103" t="b">
        <v>1</v>
      </c>
    </row>
    <row r="104" spans="2:7" x14ac:dyDescent="0.25">
      <c r="B104">
        <v>119399</v>
      </c>
      <c r="C104">
        <v>4</v>
      </c>
      <c r="D104" t="s">
        <v>434</v>
      </c>
      <c r="E104" t="s">
        <v>435</v>
      </c>
      <c r="F104">
        <v>119300</v>
      </c>
      <c r="G104" t="b">
        <v>1</v>
      </c>
    </row>
    <row r="105" spans="2:7" x14ac:dyDescent="0.25">
      <c r="B105">
        <v>119999</v>
      </c>
      <c r="C105">
        <v>3</v>
      </c>
      <c r="D105" t="s">
        <v>436</v>
      </c>
      <c r="E105" t="s">
        <v>437</v>
      </c>
      <c r="F105">
        <v>110000</v>
      </c>
      <c r="G105" t="b">
        <v>1</v>
      </c>
    </row>
    <row r="106" spans="2:7" x14ac:dyDescent="0.25">
      <c r="B106">
        <v>120000</v>
      </c>
      <c r="C106">
        <v>2</v>
      </c>
      <c r="D106" t="s">
        <v>438</v>
      </c>
      <c r="E106" t="s">
        <v>439</v>
      </c>
      <c r="F106">
        <v>100000</v>
      </c>
      <c r="G106" t="b">
        <v>1</v>
      </c>
    </row>
    <row r="107" spans="2:7" x14ac:dyDescent="0.25">
      <c r="B107">
        <v>123000</v>
      </c>
      <c r="C107">
        <v>3</v>
      </c>
      <c r="D107" t="s">
        <v>440</v>
      </c>
      <c r="E107" t="s">
        <v>441</v>
      </c>
      <c r="F107">
        <v>120000</v>
      </c>
      <c r="G107" t="b">
        <v>1</v>
      </c>
    </row>
    <row r="108" spans="2:7" x14ac:dyDescent="0.25">
      <c r="B108">
        <v>123500</v>
      </c>
      <c r="C108">
        <v>3</v>
      </c>
      <c r="D108" t="s">
        <v>442</v>
      </c>
      <c r="E108" t="s">
        <v>443</v>
      </c>
      <c r="F108">
        <v>120000</v>
      </c>
      <c r="G108" t="b">
        <v>1</v>
      </c>
    </row>
    <row r="109" spans="2:7" x14ac:dyDescent="0.25">
      <c r="B109">
        <v>124000</v>
      </c>
      <c r="C109">
        <v>3</v>
      </c>
      <c r="D109" t="s">
        <v>330</v>
      </c>
      <c r="E109" t="s">
        <v>331</v>
      </c>
      <c r="F109">
        <v>120000</v>
      </c>
      <c r="G109" t="b">
        <v>1</v>
      </c>
    </row>
    <row r="110" spans="2:7" x14ac:dyDescent="0.25">
      <c r="B110">
        <v>124500</v>
      </c>
      <c r="C110">
        <v>3</v>
      </c>
      <c r="D110" t="s">
        <v>332</v>
      </c>
      <c r="E110" t="s">
        <v>333</v>
      </c>
      <c r="F110">
        <v>120000</v>
      </c>
      <c r="G110" t="b">
        <v>1</v>
      </c>
    </row>
    <row r="111" spans="2:7" x14ac:dyDescent="0.25">
      <c r="B111">
        <v>124510</v>
      </c>
      <c r="C111">
        <v>4</v>
      </c>
      <c r="D111" t="s">
        <v>444</v>
      </c>
      <c r="E111" t="s">
        <v>445</v>
      </c>
      <c r="F111">
        <v>124500</v>
      </c>
      <c r="G111" t="b">
        <v>1</v>
      </c>
    </row>
    <row r="112" spans="2:7" x14ac:dyDescent="0.25">
      <c r="B112">
        <v>124520</v>
      </c>
      <c r="C112">
        <v>4</v>
      </c>
      <c r="D112" t="s">
        <v>446</v>
      </c>
      <c r="E112" t="s">
        <v>446</v>
      </c>
      <c r="F112">
        <v>124500</v>
      </c>
      <c r="G112" t="b">
        <v>1</v>
      </c>
    </row>
    <row r="113" spans="2:7" x14ac:dyDescent="0.25">
      <c r="B113">
        <v>124530</v>
      </c>
      <c r="C113">
        <v>4</v>
      </c>
      <c r="D113" t="s">
        <v>447</v>
      </c>
      <c r="E113" t="s">
        <v>447</v>
      </c>
      <c r="F113">
        <v>124500</v>
      </c>
      <c r="G113" t="b">
        <v>1</v>
      </c>
    </row>
    <row r="114" spans="2:7" x14ac:dyDescent="0.25">
      <c r="B114">
        <v>124749</v>
      </c>
      <c r="C114">
        <v>4</v>
      </c>
      <c r="D114" t="s">
        <v>448</v>
      </c>
      <c r="E114" t="s">
        <v>449</v>
      </c>
      <c r="F114">
        <v>124500</v>
      </c>
      <c r="G114" t="b">
        <v>1</v>
      </c>
    </row>
    <row r="115" spans="2:7" x14ac:dyDescent="0.25">
      <c r="B115">
        <v>124750</v>
      </c>
      <c r="C115">
        <v>3</v>
      </c>
      <c r="D115" t="s">
        <v>336</v>
      </c>
      <c r="E115" t="s">
        <v>450</v>
      </c>
      <c r="F115">
        <v>120000</v>
      </c>
      <c r="G115" t="b">
        <v>1</v>
      </c>
    </row>
    <row r="116" spans="2:7" x14ac:dyDescent="0.25">
      <c r="B116">
        <v>125000</v>
      </c>
      <c r="C116">
        <v>3</v>
      </c>
      <c r="D116" t="s">
        <v>451</v>
      </c>
      <c r="E116" t="s">
        <v>451</v>
      </c>
      <c r="F116">
        <v>120000</v>
      </c>
      <c r="G116" t="b">
        <v>1</v>
      </c>
    </row>
    <row r="117" spans="2:7" x14ac:dyDescent="0.25">
      <c r="B117">
        <v>126000</v>
      </c>
      <c r="C117">
        <v>3</v>
      </c>
      <c r="D117" t="s">
        <v>418</v>
      </c>
      <c r="E117" t="s">
        <v>452</v>
      </c>
      <c r="F117">
        <v>120000</v>
      </c>
      <c r="G117" t="b">
        <v>1</v>
      </c>
    </row>
    <row r="118" spans="2:7" x14ac:dyDescent="0.25">
      <c r="B118">
        <v>126100</v>
      </c>
      <c r="C118">
        <v>4</v>
      </c>
      <c r="D118" t="s">
        <v>453</v>
      </c>
      <c r="E118" t="s">
        <v>454</v>
      </c>
      <c r="F118">
        <v>126000</v>
      </c>
      <c r="G118" t="b">
        <v>1</v>
      </c>
    </row>
    <row r="119" spans="2:7" x14ac:dyDescent="0.25">
      <c r="B119">
        <v>126105</v>
      </c>
      <c r="C119">
        <v>5</v>
      </c>
      <c r="D119" t="s">
        <v>455</v>
      </c>
      <c r="E119" t="s">
        <v>456</v>
      </c>
      <c r="F119">
        <v>126100</v>
      </c>
      <c r="G119" t="b">
        <v>1</v>
      </c>
    </row>
    <row r="120" spans="2:7" x14ac:dyDescent="0.25">
      <c r="B120">
        <v>126110</v>
      </c>
      <c r="C120">
        <v>5</v>
      </c>
      <c r="D120" t="s">
        <v>457</v>
      </c>
      <c r="E120" t="s">
        <v>458</v>
      </c>
      <c r="F120">
        <v>126100</v>
      </c>
      <c r="G120" t="b">
        <v>1</v>
      </c>
    </row>
    <row r="121" spans="2:7" x14ac:dyDescent="0.25">
      <c r="B121">
        <v>126112</v>
      </c>
      <c r="C121">
        <v>5</v>
      </c>
      <c r="D121" t="s">
        <v>459</v>
      </c>
      <c r="E121" t="s">
        <v>460</v>
      </c>
      <c r="F121">
        <v>126100</v>
      </c>
      <c r="G121" t="b">
        <v>1</v>
      </c>
    </row>
    <row r="122" spans="2:7" x14ac:dyDescent="0.25">
      <c r="B122">
        <v>126115</v>
      </c>
      <c r="C122">
        <v>5</v>
      </c>
      <c r="D122" t="s">
        <v>461</v>
      </c>
      <c r="E122" t="s">
        <v>462</v>
      </c>
      <c r="F122">
        <v>126100</v>
      </c>
      <c r="G122" t="b">
        <v>0</v>
      </c>
    </row>
    <row r="123" spans="2:7" x14ac:dyDescent="0.25">
      <c r="B123">
        <v>126117</v>
      </c>
      <c r="C123">
        <v>5</v>
      </c>
      <c r="D123" t="s">
        <v>463</v>
      </c>
      <c r="E123" t="s">
        <v>464</v>
      </c>
      <c r="F123">
        <v>126100</v>
      </c>
      <c r="G123" t="b">
        <v>0</v>
      </c>
    </row>
    <row r="124" spans="2:7" x14ac:dyDescent="0.25">
      <c r="B124">
        <v>126200</v>
      </c>
      <c r="C124">
        <v>4</v>
      </c>
      <c r="D124" t="s">
        <v>465</v>
      </c>
      <c r="E124" t="s">
        <v>466</v>
      </c>
      <c r="F124">
        <v>126000</v>
      </c>
      <c r="G124" t="b">
        <v>1</v>
      </c>
    </row>
    <row r="125" spans="2:7" x14ac:dyDescent="0.25">
      <c r="B125">
        <v>126205</v>
      </c>
      <c r="C125">
        <v>5</v>
      </c>
      <c r="D125" t="s">
        <v>467</v>
      </c>
      <c r="E125" t="s">
        <v>468</v>
      </c>
      <c r="F125">
        <v>126200</v>
      </c>
      <c r="G125" t="b">
        <v>1</v>
      </c>
    </row>
    <row r="126" spans="2:7" x14ac:dyDescent="0.25">
      <c r="B126">
        <v>126210</v>
      </c>
      <c r="C126">
        <v>5</v>
      </c>
      <c r="D126" t="s">
        <v>469</v>
      </c>
      <c r="E126" t="s">
        <v>470</v>
      </c>
      <c r="F126">
        <v>126200</v>
      </c>
      <c r="G126" t="b">
        <v>1</v>
      </c>
    </row>
    <row r="127" spans="2:7" x14ac:dyDescent="0.25">
      <c r="B127">
        <v>126215</v>
      </c>
      <c r="C127">
        <v>5</v>
      </c>
      <c r="D127" t="s">
        <v>471</v>
      </c>
      <c r="E127" t="s">
        <v>472</v>
      </c>
      <c r="F127">
        <v>126200</v>
      </c>
      <c r="G127" t="b">
        <v>0</v>
      </c>
    </row>
    <row r="128" spans="2:7" x14ac:dyDescent="0.25">
      <c r="B128">
        <v>126217</v>
      </c>
      <c r="C128">
        <v>5</v>
      </c>
      <c r="D128" t="s">
        <v>473</v>
      </c>
      <c r="E128" t="s">
        <v>474</v>
      </c>
      <c r="F128">
        <v>126200</v>
      </c>
      <c r="G128" t="b">
        <v>0</v>
      </c>
    </row>
    <row r="129" spans="2:7" x14ac:dyDescent="0.25">
      <c r="B129">
        <v>126499</v>
      </c>
      <c r="C129">
        <v>4</v>
      </c>
      <c r="D129" t="s">
        <v>475</v>
      </c>
      <c r="E129" t="s">
        <v>476</v>
      </c>
      <c r="F129">
        <v>126000</v>
      </c>
      <c r="G129" t="b">
        <v>1</v>
      </c>
    </row>
    <row r="130" spans="2:7" x14ac:dyDescent="0.25">
      <c r="B130">
        <v>126500</v>
      </c>
      <c r="C130">
        <v>3</v>
      </c>
      <c r="D130" t="s">
        <v>393</v>
      </c>
      <c r="E130" t="s">
        <v>394</v>
      </c>
      <c r="F130">
        <v>120000</v>
      </c>
      <c r="G130" t="b">
        <v>1</v>
      </c>
    </row>
    <row r="131" spans="2:7" x14ac:dyDescent="0.25">
      <c r="B131">
        <v>127000</v>
      </c>
      <c r="C131">
        <v>3</v>
      </c>
      <c r="D131" t="s">
        <v>477</v>
      </c>
      <c r="E131" t="s">
        <v>478</v>
      </c>
      <c r="F131">
        <v>120000</v>
      </c>
      <c r="G131" t="b">
        <v>1</v>
      </c>
    </row>
    <row r="132" spans="2:7" x14ac:dyDescent="0.25">
      <c r="B132">
        <v>127050</v>
      </c>
      <c r="C132">
        <v>4</v>
      </c>
      <c r="D132" t="s">
        <v>479</v>
      </c>
      <c r="E132" t="s">
        <v>480</v>
      </c>
      <c r="F132">
        <v>127000</v>
      </c>
      <c r="G132" t="b">
        <v>1</v>
      </c>
    </row>
    <row r="133" spans="2:7" x14ac:dyDescent="0.25">
      <c r="B133">
        <v>127055</v>
      </c>
      <c r="C133">
        <v>5</v>
      </c>
      <c r="D133" t="s">
        <v>481</v>
      </c>
      <c r="E133" t="s">
        <v>482</v>
      </c>
      <c r="F133">
        <v>127050</v>
      </c>
      <c r="G133" t="b">
        <v>1</v>
      </c>
    </row>
    <row r="134" spans="2:7" x14ac:dyDescent="0.25">
      <c r="B134">
        <v>127060</v>
      </c>
      <c r="C134">
        <v>5</v>
      </c>
      <c r="D134" t="s">
        <v>483</v>
      </c>
      <c r="E134" t="s">
        <v>484</v>
      </c>
      <c r="F134">
        <v>127050</v>
      </c>
      <c r="G134" t="b">
        <v>1</v>
      </c>
    </row>
    <row r="135" spans="2:7" x14ac:dyDescent="0.25">
      <c r="B135">
        <v>127080</v>
      </c>
      <c r="C135">
        <v>4</v>
      </c>
      <c r="D135" t="s">
        <v>485</v>
      </c>
      <c r="E135" t="s">
        <v>486</v>
      </c>
      <c r="F135">
        <v>127000</v>
      </c>
      <c r="G135" t="b">
        <v>1</v>
      </c>
    </row>
    <row r="136" spans="2:7" x14ac:dyDescent="0.25">
      <c r="B136">
        <v>127085</v>
      </c>
      <c r="C136">
        <v>4</v>
      </c>
      <c r="D136" t="s">
        <v>487</v>
      </c>
      <c r="E136" t="s">
        <v>488</v>
      </c>
      <c r="F136">
        <v>127000</v>
      </c>
      <c r="G136" t="b">
        <v>1</v>
      </c>
    </row>
    <row r="137" spans="2:7" x14ac:dyDescent="0.25">
      <c r="B137">
        <v>127090</v>
      </c>
      <c r="C137">
        <v>4</v>
      </c>
      <c r="D137" t="s">
        <v>489</v>
      </c>
      <c r="E137" t="s">
        <v>490</v>
      </c>
      <c r="F137">
        <v>127000</v>
      </c>
      <c r="G137" t="b">
        <v>1</v>
      </c>
    </row>
    <row r="138" spans="2:7" x14ac:dyDescent="0.25">
      <c r="B138">
        <v>127092</v>
      </c>
      <c r="C138">
        <v>4</v>
      </c>
      <c r="D138" t="s">
        <v>491</v>
      </c>
      <c r="E138" t="s">
        <v>492</v>
      </c>
      <c r="F138">
        <v>127000</v>
      </c>
      <c r="G138" t="b">
        <v>1</v>
      </c>
    </row>
    <row r="139" spans="2:7" x14ac:dyDescent="0.25">
      <c r="B139">
        <v>127199</v>
      </c>
      <c r="C139">
        <v>4</v>
      </c>
      <c r="D139" t="s">
        <v>493</v>
      </c>
      <c r="E139" t="s">
        <v>494</v>
      </c>
      <c r="F139">
        <v>127000</v>
      </c>
      <c r="G139" t="b">
        <v>1</v>
      </c>
    </row>
    <row r="140" spans="2:7" x14ac:dyDescent="0.25">
      <c r="B140">
        <v>127200</v>
      </c>
      <c r="C140">
        <v>3</v>
      </c>
      <c r="D140" t="s">
        <v>495</v>
      </c>
      <c r="E140" t="s">
        <v>496</v>
      </c>
      <c r="F140">
        <v>120000</v>
      </c>
      <c r="G140" t="b">
        <v>1</v>
      </c>
    </row>
    <row r="141" spans="2:7" x14ac:dyDescent="0.25">
      <c r="B141">
        <v>127205</v>
      </c>
      <c r="C141">
        <v>4</v>
      </c>
      <c r="D141" t="s">
        <v>497</v>
      </c>
      <c r="E141" t="s">
        <v>498</v>
      </c>
      <c r="F141">
        <v>127200</v>
      </c>
      <c r="G141" t="b">
        <v>1</v>
      </c>
    </row>
    <row r="142" spans="2:7" x14ac:dyDescent="0.25">
      <c r="B142">
        <v>127210</v>
      </c>
      <c r="C142">
        <v>4</v>
      </c>
      <c r="D142" t="s">
        <v>499</v>
      </c>
      <c r="E142" t="s">
        <v>500</v>
      </c>
      <c r="F142">
        <v>127200</v>
      </c>
      <c r="G142" t="b">
        <v>1</v>
      </c>
    </row>
    <row r="143" spans="2:7" x14ac:dyDescent="0.25">
      <c r="B143">
        <v>128000</v>
      </c>
      <c r="C143">
        <v>3</v>
      </c>
      <c r="D143" t="s">
        <v>397</v>
      </c>
      <c r="E143" t="s">
        <v>501</v>
      </c>
      <c r="F143">
        <v>120000</v>
      </c>
      <c r="G143" t="b">
        <v>1</v>
      </c>
    </row>
    <row r="144" spans="2:7" x14ac:dyDescent="0.25">
      <c r="B144">
        <v>128200</v>
      </c>
      <c r="C144">
        <v>3</v>
      </c>
      <c r="D144" t="s">
        <v>502</v>
      </c>
      <c r="E144" t="s">
        <v>503</v>
      </c>
      <c r="F144">
        <v>120000</v>
      </c>
      <c r="G144" t="b">
        <v>1</v>
      </c>
    </row>
    <row r="145" spans="2:7" x14ac:dyDescent="0.25">
      <c r="B145">
        <v>128210</v>
      </c>
      <c r="C145">
        <v>4</v>
      </c>
      <c r="D145" t="s">
        <v>504</v>
      </c>
      <c r="E145" t="s">
        <v>505</v>
      </c>
      <c r="F145">
        <v>128200</v>
      </c>
      <c r="G145" t="b">
        <v>1</v>
      </c>
    </row>
    <row r="146" spans="2:7" x14ac:dyDescent="0.25">
      <c r="B146">
        <v>128220</v>
      </c>
      <c r="C146">
        <v>4</v>
      </c>
      <c r="D146" t="s">
        <v>506</v>
      </c>
      <c r="E146" t="s">
        <v>507</v>
      </c>
      <c r="F146">
        <v>128200</v>
      </c>
      <c r="G146" t="b">
        <v>1</v>
      </c>
    </row>
    <row r="147" spans="2:7" x14ac:dyDescent="0.25">
      <c r="B147">
        <v>128295</v>
      </c>
      <c r="C147">
        <v>4</v>
      </c>
      <c r="D147" t="s">
        <v>508</v>
      </c>
      <c r="E147" t="s">
        <v>509</v>
      </c>
      <c r="F147">
        <v>128200</v>
      </c>
      <c r="G147" t="b">
        <v>1</v>
      </c>
    </row>
    <row r="148" spans="2:7" x14ac:dyDescent="0.25">
      <c r="B148">
        <v>128500</v>
      </c>
      <c r="C148">
        <v>3</v>
      </c>
      <c r="D148" t="s">
        <v>510</v>
      </c>
      <c r="E148" t="s">
        <v>511</v>
      </c>
      <c r="F148">
        <v>120000</v>
      </c>
      <c r="G148" t="b">
        <v>1</v>
      </c>
    </row>
    <row r="149" spans="2:7" x14ac:dyDescent="0.25">
      <c r="B149">
        <v>128550</v>
      </c>
      <c r="C149">
        <v>3</v>
      </c>
      <c r="D149" t="s">
        <v>512</v>
      </c>
      <c r="E149" t="s">
        <v>513</v>
      </c>
      <c r="F149">
        <v>120000</v>
      </c>
      <c r="G149" t="b">
        <v>1</v>
      </c>
    </row>
    <row r="150" spans="2:7" x14ac:dyDescent="0.25">
      <c r="B150">
        <v>128600</v>
      </c>
      <c r="C150">
        <v>3</v>
      </c>
      <c r="D150" t="s">
        <v>514</v>
      </c>
      <c r="E150" t="s">
        <v>515</v>
      </c>
      <c r="F150">
        <v>120000</v>
      </c>
      <c r="G150" t="b">
        <v>1</v>
      </c>
    </row>
    <row r="151" spans="2:7" x14ac:dyDescent="0.25">
      <c r="B151">
        <v>128610</v>
      </c>
      <c r="C151">
        <v>3</v>
      </c>
      <c r="D151" t="s">
        <v>516</v>
      </c>
      <c r="E151" t="s">
        <v>517</v>
      </c>
      <c r="F151">
        <v>120000</v>
      </c>
      <c r="G151" t="b">
        <v>1</v>
      </c>
    </row>
    <row r="152" spans="2:7" x14ac:dyDescent="0.25">
      <c r="B152">
        <v>128650</v>
      </c>
      <c r="C152">
        <v>3</v>
      </c>
      <c r="D152" t="s">
        <v>282</v>
      </c>
      <c r="E152" t="s">
        <v>518</v>
      </c>
      <c r="F152">
        <v>120000</v>
      </c>
      <c r="G152" t="b">
        <v>1</v>
      </c>
    </row>
    <row r="153" spans="2:7" x14ac:dyDescent="0.25">
      <c r="B153">
        <v>129000</v>
      </c>
      <c r="C153">
        <v>3</v>
      </c>
      <c r="D153" t="s">
        <v>519</v>
      </c>
      <c r="E153" t="s">
        <v>520</v>
      </c>
      <c r="F153">
        <v>120000</v>
      </c>
      <c r="G153" t="b">
        <v>1</v>
      </c>
    </row>
    <row r="154" spans="2:7" x14ac:dyDescent="0.25">
      <c r="B154">
        <v>129100</v>
      </c>
      <c r="C154">
        <v>3</v>
      </c>
      <c r="D154" t="s">
        <v>521</v>
      </c>
      <c r="E154" t="s">
        <v>522</v>
      </c>
      <c r="F154">
        <v>120000</v>
      </c>
      <c r="G154" t="b">
        <v>1</v>
      </c>
    </row>
    <row r="155" spans="2:7" x14ac:dyDescent="0.25">
      <c r="B155">
        <v>129120</v>
      </c>
      <c r="C155">
        <v>3</v>
      </c>
      <c r="D155" t="s">
        <v>523</v>
      </c>
      <c r="E155" t="s">
        <v>524</v>
      </c>
      <c r="F155">
        <v>120000</v>
      </c>
      <c r="G155" t="b">
        <v>1</v>
      </c>
    </row>
    <row r="156" spans="2:7" x14ac:dyDescent="0.25">
      <c r="B156">
        <v>129999</v>
      </c>
      <c r="C156">
        <v>3</v>
      </c>
      <c r="D156" t="s">
        <v>525</v>
      </c>
      <c r="E156" t="s">
        <v>526</v>
      </c>
      <c r="F156">
        <v>120000</v>
      </c>
      <c r="G156" t="b">
        <v>1</v>
      </c>
    </row>
    <row r="157" spans="2:7" x14ac:dyDescent="0.25">
      <c r="B157">
        <v>130000</v>
      </c>
      <c r="C157">
        <v>2</v>
      </c>
      <c r="D157" t="s">
        <v>527</v>
      </c>
      <c r="E157" t="s">
        <v>528</v>
      </c>
      <c r="F157">
        <v>100000</v>
      </c>
      <c r="G157" t="b">
        <v>1</v>
      </c>
    </row>
    <row r="158" spans="2:7" x14ac:dyDescent="0.25">
      <c r="B158">
        <v>131000</v>
      </c>
      <c r="C158">
        <v>3</v>
      </c>
      <c r="D158" t="s">
        <v>529</v>
      </c>
      <c r="E158" t="s">
        <v>530</v>
      </c>
      <c r="F158">
        <v>130000</v>
      </c>
      <c r="G158" t="b">
        <v>1</v>
      </c>
    </row>
    <row r="159" spans="2:7" x14ac:dyDescent="0.25">
      <c r="B159">
        <v>132000</v>
      </c>
      <c r="C159">
        <v>3</v>
      </c>
      <c r="D159" t="s">
        <v>422</v>
      </c>
      <c r="E159" t="s">
        <v>423</v>
      </c>
      <c r="F159">
        <v>130000</v>
      </c>
      <c r="G159" t="b">
        <v>1</v>
      </c>
    </row>
    <row r="160" spans="2:7" x14ac:dyDescent="0.25">
      <c r="B160">
        <v>132100</v>
      </c>
      <c r="C160">
        <v>3</v>
      </c>
      <c r="D160" t="s">
        <v>531</v>
      </c>
      <c r="E160" t="s">
        <v>532</v>
      </c>
      <c r="F160">
        <v>130000</v>
      </c>
      <c r="G160" t="b">
        <v>1</v>
      </c>
    </row>
    <row r="161" spans="2:7" x14ac:dyDescent="0.25">
      <c r="B161">
        <v>132500</v>
      </c>
      <c r="C161">
        <v>3</v>
      </c>
      <c r="D161" t="s">
        <v>428</v>
      </c>
      <c r="E161" t="s">
        <v>533</v>
      </c>
      <c r="F161">
        <v>130000</v>
      </c>
      <c r="G161" t="b">
        <v>1</v>
      </c>
    </row>
    <row r="162" spans="2:7" x14ac:dyDescent="0.25">
      <c r="B162">
        <v>132600</v>
      </c>
      <c r="C162">
        <v>3</v>
      </c>
      <c r="D162" t="s">
        <v>534</v>
      </c>
      <c r="E162" t="s">
        <v>535</v>
      </c>
      <c r="F162">
        <v>130000</v>
      </c>
      <c r="G162" t="b">
        <v>1</v>
      </c>
    </row>
    <row r="163" spans="2:7" x14ac:dyDescent="0.25">
      <c r="B163">
        <v>133000</v>
      </c>
      <c r="C163">
        <v>3</v>
      </c>
      <c r="D163" t="s">
        <v>536</v>
      </c>
      <c r="E163" t="s">
        <v>537</v>
      </c>
      <c r="F163">
        <v>130000</v>
      </c>
      <c r="G163" t="b">
        <v>1</v>
      </c>
    </row>
    <row r="164" spans="2:7" x14ac:dyDescent="0.25">
      <c r="B164">
        <v>134999</v>
      </c>
      <c r="C164">
        <v>3</v>
      </c>
      <c r="D164" t="s">
        <v>538</v>
      </c>
      <c r="E164" t="s">
        <v>539</v>
      </c>
      <c r="F164">
        <v>130000</v>
      </c>
      <c r="G164" t="b">
        <v>1</v>
      </c>
    </row>
    <row r="165" spans="2:7" x14ac:dyDescent="0.25">
      <c r="B165">
        <v>135000</v>
      </c>
      <c r="C165">
        <v>2</v>
      </c>
      <c r="D165" t="s">
        <v>540</v>
      </c>
      <c r="E165" t="s">
        <v>541</v>
      </c>
      <c r="F165">
        <v>100000</v>
      </c>
      <c r="G165" t="b">
        <v>1</v>
      </c>
    </row>
    <row r="166" spans="2:7" x14ac:dyDescent="0.25">
      <c r="B166">
        <v>135100</v>
      </c>
      <c r="C166">
        <v>3</v>
      </c>
      <c r="D166" t="s">
        <v>542</v>
      </c>
      <c r="E166" t="s">
        <v>543</v>
      </c>
      <c r="F166">
        <v>135000</v>
      </c>
      <c r="G166" t="b">
        <v>1</v>
      </c>
    </row>
    <row r="167" spans="2:7" x14ac:dyDescent="0.25">
      <c r="B167">
        <v>135260</v>
      </c>
      <c r="C167">
        <v>4</v>
      </c>
      <c r="D167" t="s">
        <v>544</v>
      </c>
      <c r="E167" t="s">
        <v>545</v>
      </c>
      <c r="F167">
        <v>135100</v>
      </c>
      <c r="G167" t="b">
        <v>1</v>
      </c>
    </row>
    <row r="168" spans="2:7" x14ac:dyDescent="0.25">
      <c r="B168">
        <v>135290</v>
      </c>
      <c r="C168">
        <v>4</v>
      </c>
      <c r="D168" t="s">
        <v>546</v>
      </c>
      <c r="E168" t="s">
        <v>547</v>
      </c>
      <c r="F168">
        <v>135100</v>
      </c>
      <c r="G168" t="b">
        <v>1</v>
      </c>
    </row>
    <row r="169" spans="2:7" x14ac:dyDescent="0.25">
      <c r="B169">
        <v>135295</v>
      </c>
      <c r="C169">
        <v>3</v>
      </c>
      <c r="D169" t="s">
        <v>548</v>
      </c>
      <c r="E169" t="s">
        <v>549</v>
      </c>
      <c r="F169">
        <v>135000</v>
      </c>
      <c r="G169" t="b">
        <v>1</v>
      </c>
    </row>
    <row r="170" spans="2:7" x14ac:dyDescent="0.25">
      <c r="B170">
        <v>135300</v>
      </c>
      <c r="C170">
        <v>3</v>
      </c>
      <c r="D170" t="s">
        <v>550</v>
      </c>
      <c r="E170" t="s">
        <v>551</v>
      </c>
      <c r="F170">
        <v>135000</v>
      </c>
      <c r="G170" t="b">
        <v>1</v>
      </c>
    </row>
    <row r="171" spans="2:7" x14ac:dyDescent="0.25">
      <c r="B171">
        <v>135360</v>
      </c>
      <c r="C171">
        <v>4</v>
      </c>
      <c r="D171" t="s">
        <v>552</v>
      </c>
      <c r="E171" t="s">
        <v>553</v>
      </c>
      <c r="F171">
        <v>135300</v>
      </c>
      <c r="G171" t="b">
        <v>1</v>
      </c>
    </row>
    <row r="172" spans="2:7" x14ac:dyDescent="0.25">
      <c r="B172">
        <v>135395</v>
      </c>
      <c r="C172">
        <v>4</v>
      </c>
      <c r="D172" t="s">
        <v>550</v>
      </c>
      <c r="E172" t="s">
        <v>551</v>
      </c>
      <c r="F172">
        <v>135300</v>
      </c>
      <c r="G172" t="b">
        <v>1</v>
      </c>
    </row>
    <row r="173" spans="2:7" x14ac:dyDescent="0.25">
      <c r="B173">
        <v>135400</v>
      </c>
      <c r="C173">
        <v>3</v>
      </c>
      <c r="D173" t="s">
        <v>554</v>
      </c>
      <c r="E173" t="s">
        <v>555</v>
      </c>
      <c r="F173">
        <v>135000</v>
      </c>
      <c r="G173" t="b">
        <v>1</v>
      </c>
    </row>
    <row r="174" spans="2:7" x14ac:dyDescent="0.25">
      <c r="B174">
        <v>135500</v>
      </c>
      <c r="C174">
        <v>3</v>
      </c>
      <c r="D174" t="s">
        <v>556</v>
      </c>
      <c r="E174" t="s">
        <v>557</v>
      </c>
      <c r="F174">
        <v>135000</v>
      </c>
      <c r="G174" t="b">
        <v>1</v>
      </c>
    </row>
    <row r="175" spans="2:7" x14ac:dyDescent="0.25">
      <c r="B175">
        <v>135560</v>
      </c>
      <c r="C175">
        <v>4</v>
      </c>
      <c r="D175" t="s">
        <v>558</v>
      </c>
      <c r="E175" t="s">
        <v>559</v>
      </c>
      <c r="F175">
        <v>135500</v>
      </c>
      <c r="G175" t="b">
        <v>1</v>
      </c>
    </row>
    <row r="176" spans="2:7" x14ac:dyDescent="0.25">
      <c r="B176">
        <v>135595</v>
      </c>
      <c r="C176">
        <v>4</v>
      </c>
      <c r="D176" t="s">
        <v>560</v>
      </c>
      <c r="E176" t="s">
        <v>561</v>
      </c>
      <c r="F176">
        <v>135500</v>
      </c>
      <c r="G176" t="b">
        <v>1</v>
      </c>
    </row>
    <row r="177" spans="2:7" x14ac:dyDescent="0.25">
      <c r="B177">
        <v>135600</v>
      </c>
      <c r="C177">
        <v>3</v>
      </c>
      <c r="D177" t="s">
        <v>562</v>
      </c>
      <c r="E177" t="s">
        <v>563</v>
      </c>
      <c r="F177">
        <v>135000</v>
      </c>
      <c r="G177" t="b">
        <v>1</v>
      </c>
    </row>
    <row r="178" spans="2:7" x14ac:dyDescent="0.25">
      <c r="B178">
        <v>135610</v>
      </c>
      <c r="C178">
        <v>3</v>
      </c>
      <c r="D178" t="s">
        <v>564</v>
      </c>
      <c r="E178" t="s">
        <v>565</v>
      </c>
      <c r="F178">
        <v>135000</v>
      </c>
      <c r="G178" t="b">
        <v>1</v>
      </c>
    </row>
    <row r="179" spans="2:7" x14ac:dyDescent="0.25">
      <c r="B179">
        <v>135620</v>
      </c>
      <c r="C179">
        <v>3</v>
      </c>
      <c r="D179" t="s">
        <v>566</v>
      </c>
      <c r="E179" t="s">
        <v>567</v>
      </c>
      <c r="F179">
        <v>135000</v>
      </c>
      <c r="G179" t="b">
        <v>1</v>
      </c>
    </row>
    <row r="180" spans="2:7" x14ac:dyDescent="0.25">
      <c r="B180">
        <v>135630</v>
      </c>
      <c r="C180">
        <v>3</v>
      </c>
      <c r="D180" t="s">
        <v>568</v>
      </c>
      <c r="E180" t="s">
        <v>568</v>
      </c>
      <c r="F180">
        <v>135000</v>
      </c>
      <c r="G180" t="b">
        <v>0</v>
      </c>
    </row>
    <row r="181" spans="2:7" x14ac:dyDescent="0.25">
      <c r="B181">
        <v>135635</v>
      </c>
      <c r="C181">
        <v>4</v>
      </c>
      <c r="D181" t="s">
        <v>569</v>
      </c>
      <c r="E181" t="s">
        <v>569</v>
      </c>
      <c r="F181">
        <v>135630</v>
      </c>
      <c r="G181" t="b">
        <v>0</v>
      </c>
    </row>
    <row r="182" spans="2:7" x14ac:dyDescent="0.25">
      <c r="B182">
        <v>135639</v>
      </c>
      <c r="C182">
        <v>4</v>
      </c>
      <c r="D182" t="s">
        <v>570</v>
      </c>
      <c r="E182" t="s">
        <v>570</v>
      </c>
      <c r="F182">
        <v>135630</v>
      </c>
      <c r="G182" t="b">
        <v>1</v>
      </c>
    </row>
    <row r="183" spans="2:7" x14ac:dyDescent="0.25">
      <c r="B183">
        <v>135640</v>
      </c>
      <c r="C183">
        <v>3</v>
      </c>
      <c r="D183" t="s">
        <v>571</v>
      </c>
      <c r="E183" t="s">
        <v>571</v>
      </c>
      <c r="F183">
        <v>135000</v>
      </c>
      <c r="G183" t="b">
        <v>0</v>
      </c>
    </row>
    <row r="184" spans="2:7" x14ac:dyDescent="0.25">
      <c r="B184">
        <v>135645</v>
      </c>
      <c r="C184">
        <v>4</v>
      </c>
      <c r="D184" t="s">
        <v>572</v>
      </c>
      <c r="E184" t="s">
        <v>572</v>
      </c>
      <c r="F184">
        <v>135640</v>
      </c>
      <c r="G184" t="b">
        <v>0</v>
      </c>
    </row>
    <row r="185" spans="2:7" x14ac:dyDescent="0.25">
      <c r="B185">
        <v>135649</v>
      </c>
      <c r="C185">
        <v>4</v>
      </c>
      <c r="D185" t="s">
        <v>573</v>
      </c>
      <c r="E185" t="s">
        <v>573</v>
      </c>
      <c r="F185">
        <v>135640</v>
      </c>
      <c r="G185" t="b">
        <v>1</v>
      </c>
    </row>
    <row r="186" spans="2:7" x14ac:dyDescent="0.25">
      <c r="B186">
        <v>135650</v>
      </c>
      <c r="C186">
        <v>3</v>
      </c>
      <c r="D186" t="s">
        <v>574</v>
      </c>
      <c r="E186" t="s">
        <v>575</v>
      </c>
      <c r="F186">
        <v>135000</v>
      </c>
      <c r="G186" t="b">
        <v>1</v>
      </c>
    </row>
    <row r="187" spans="2:7" x14ac:dyDescent="0.25">
      <c r="B187">
        <v>135700</v>
      </c>
      <c r="C187">
        <v>3</v>
      </c>
      <c r="D187" t="s">
        <v>576</v>
      </c>
      <c r="E187" t="s">
        <v>577</v>
      </c>
      <c r="F187">
        <v>135000</v>
      </c>
      <c r="G187" t="b">
        <v>1</v>
      </c>
    </row>
    <row r="188" spans="2:7" x14ac:dyDescent="0.25">
      <c r="B188">
        <v>135710</v>
      </c>
      <c r="C188">
        <v>3</v>
      </c>
      <c r="D188" t="s">
        <v>578</v>
      </c>
      <c r="E188" t="s">
        <v>579</v>
      </c>
      <c r="F188">
        <v>135000</v>
      </c>
      <c r="G188" t="b">
        <v>1</v>
      </c>
    </row>
    <row r="189" spans="2:7" x14ac:dyDescent="0.25">
      <c r="B189">
        <v>135720</v>
      </c>
      <c r="C189">
        <v>3</v>
      </c>
      <c r="D189" t="s">
        <v>580</v>
      </c>
      <c r="E189" t="s">
        <v>581</v>
      </c>
      <c r="F189">
        <v>135000</v>
      </c>
      <c r="G189" t="b">
        <v>1</v>
      </c>
    </row>
    <row r="190" spans="2:7" x14ac:dyDescent="0.25">
      <c r="B190">
        <v>135750</v>
      </c>
      <c r="C190">
        <v>3</v>
      </c>
      <c r="D190" t="s">
        <v>582</v>
      </c>
      <c r="E190" t="s">
        <v>583</v>
      </c>
      <c r="F190">
        <v>135000</v>
      </c>
      <c r="G190" t="b">
        <v>1</v>
      </c>
    </row>
    <row r="191" spans="2:7" x14ac:dyDescent="0.25">
      <c r="B191">
        <v>135755</v>
      </c>
      <c r="C191">
        <v>4</v>
      </c>
      <c r="D191" t="s">
        <v>584</v>
      </c>
      <c r="E191" t="s">
        <v>585</v>
      </c>
      <c r="F191">
        <v>135750</v>
      </c>
      <c r="G191" t="b">
        <v>1</v>
      </c>
    </row>
    <row r="192" spans="2:7" x14ac:dyDescent="0.25">
      <c r="B192">
        <v>135760</v>
      </c>
      <c r="C192">
        <v>4</v>
      </c>
      <c r="D192" t="s">
        <v>586</v>
      </c>
      <c r="E192" t="s">
        <v>587</v>
      </c>
      <c r="F192">
        <v>135750</v>
      </c>
      <c r="G192" t="b">
        <v>1</v>
      </c>
    </row>
    <row r="193" spans="2:7" x14ac:dyDescent="0.25">
      <c r="B193">
        <v>135770</v>
      </c>
      <c r="C193">
        <v>3</v>
      </c>
      <c r="D193" t="s">
        <v>588</v>
      </c>
      <c r="E193" t="s">
        <v>589</v>
      </c>
      <c r="F193">
        <v>135000</v>
      </c>
      <c r="G193" t="b">
        <v>1</v>
      </c>
    </row>
    <row r="194" spans="2:7" x14ac:dyDescent="0.25">
      <c r="B194">
        <v>135800</v>
      </c>
      <c r="C194">
        <v>3</v>
      </c>
      <c r="D194" t="s">
        <v>590</v>
      </c>
      <c r="E194" t="s">
        <v>591</v>
      </c>
      <c r="F194">
        <v>135000</v>
      </c>
      <c r="G194" t="b">
        <v>1</v>
      </c>
    </row>
    <row r="195" spans="2:7" x14ac:dyDescent="0.25">
      <c r="B195">
        <v>135825</v>
      </c>
      <c r="C195">
        <v>3</v>
      </c>
      <c r="D195" t="s">
        <v>592</v>
      </c>
      <c r="E195" t="s">
        <v>593</v>
      </c>
      <c r="F195">
        <v>135000</v>
      </c>
      <c r="G195" t="b">
        <v>1</v>
      </c>
    </row>
    <row r="196" spans="2:7" x14ac:dyDescent="0.25">
      <c r="B196">
        <v>135850</v>
      </c>
      <c r="C196">
        <v>3</v>
      </c>
      <c r="D196" t="s">
        <v>594</v>
      </c>
      <c r="E196" t="s">
        <v>595</v>
      </c>
      <c r="F196">
        <v>135000</v>
      </c>
      <c r="G196" t="b">
        <v>1</v>
      </c>
    </row>
    <row r="197" spans="2:7" x14ac:dyDescent="0.25">
      <c r="B197">
        <v>135875</v>
      </c>
      <c r="C197">
        <v>3</v>
      </c>
      <c r="D197" t="s">
        <v>596</v>
      </c>
      <c r="E197" t="s">
        <v>597</v>
      </c>
      <c r="F197">
        <v>135000</v>
      </c>
      <c r="G197" t="b">
        <v>1</v>
      </c>
    </row>
    <row r="198" spans="2:7" x14ac:dyDescent="0.25">
      <c r="B198">
        <v>135900</v>
      </c>
      <c r="C198">
        <v>3</v>
      </c>
      <c r="D198" t="s">
        <v>420</v>
      </c>
      <c r="E198" t="s">
        <v>598</v>
      </c>
      <c r="F198">
        <v>135000</v>
      </c>
      <c r="G198" t="b">
        <v>1</v>
      </c>
    </row>
    <row r="199" spans="2:7" x14ac:dyDescent="0.25">
      <c r="B199">
        <v>135910</v>
      </c>
      <c r="C199">
        <v>3</v>
      </c>
      <c r="D199" t="s">
        <v>599</v>
      </c>
      <c r="E199" t="s">
        <v>600</v>
      </c>
      <c r="F199">
        <v>135000</v>
      </c>
      <c r="G199" t="b">
        <v>1</v>
      </c>
    </row>
    <row r="200" spans="2:7" x14ac:dyDescent="0.25">
      <c r="B200">
        <v>135920</v>
      </c>
      <c r="C200">
        <v>3</v>
      </c>
      <c r="D200" t="s">
        <v>514</v>
      </c>
      <c r="E200" t="s">
        <v>515</v>
      </c>
      <c r="F200">
        <v>135000</v>
      </c>
      <c r="G200" t="b">
        <v>1</v>
      </c>
    </row>
    <row r="201" spans="2:7" x14ac:dyDescent="0.25">
      <c r="B201">
        <v>135950</v>
      </c>
      <c r="C201">
        <v>3</v>
      </c>
      <c r="D201" t="s">
        <v>601</v>
      </c>
      <c r="E201" t="s">
        <v>602</v>
      </c>
      <c r="F201">
        <v>135000</v>
      </c>
      <c r="G201" t="b">
        <v>1</v>
      </c>
    </row>
    <row r="202" spans="2:7" x14ac:dyDescent="0.25">
      <c r="B202">
        <v>135960</v>
      </c>
      <c r="C202">
        <v>3</v>
      </c>
      <c r="D202" t="s">
        <v>603</v>
      </c>
      <c r="E202" t="s">
        <v>604</v>
      </c>
      <c r="F202">
        <v>135000</v>
      </c>
      <c r="G202" t="b">
        <v>1</v>
      </c>
    </row>
    <row r="203" spans="2:7" x14ac:dyDescent="0.25">
      <c r="B203">
        <v>135999</v>
      </c>
      <c r="C203">
        <v>3</v>
      </c>
      <c r="D203" t="s">
        <v>605</v>
      </c>
      <c r="E203" t="s">
        <v>606</v>
      </c>
      <c r="F203">
        <v>135000</v>
      </c>
      <c r="G203" t="b">
        <v>1</v>
      </c>
    </row>
    <row r="204" spans="2:7" x14ac:dyDescent="0.25">
      <c r="B204">
        <v>140000</v>
      </c>
      <c r="C204">
        <v>2</v>
      </c>
      <c r="D204" t="s">
        <v>607</v>
      </c>
      <c r="E204" t="s">
        <v>608</v>
      </c>
      <c r="F204">
        <v>100000</v>
      </c>
      <c r="G204" t="b">
        <v>1</v>
      </c>
    </row>
    <row r="205" spans="2:7" x14ac:dyDescent="0.25">
      <c r="B205">
        <v>141000</v>
      </c>
      <c r="C205">
        <v>3</v>
      </c>
      <c r="D205" t="s">
        <v>609</v>
      </c>
      <c r="E205" t="s">
        <v>610</v>
      </c>
      <c r="F205">
        <v>140000</v>
      </c>
      <c r="G205" t="b">
        <v>1</v>
      </c>
    </row>
    <row r="206" spans="2:7" x14ac:dyDescent="0.25">
      <c r="B206">
        <v>142000</v>
      </c>
      <c r="C206">
        <v>3</v>
      </c>
      <c r="D206" t="s">
        <v>611</v>
      </c>
      <c r="E206" t="s">
        <v>612</v>
      </c>
      <c r="F206">
        <v>140000</v>
      </c>
      <c r="G206" t="b">
        <v>1</v>
      </c>
    </row>
    <row r="207" spans="2:7" x14ac:dyDescent="0.25">
      <c r="B207">
        <v>142100</v>
      </c>
      <c r="C207">
        <v>4</v>
      </c>
      <c r="D207" t="s">
        <v>613</v>
      </c>
      <c r="E207" t="s">
        <v>614</v>
      </c>
      <c r="F207">
        <v>142000</v>
      </c>
      <c r="G207" t="b">
        <v>1</v>
      </c>
    </row>
    <row r="208" spans="2:7" x14ac:dyDescent="0.25">
      <c r="B208">
        <v>143000</v>
      </c>
      <c r="C208">
        <v>3</v>
      </c>
      <c r="D208" t="s">
        <v>615</v>
      </c>
      <c r="E208" t="s">
        <v>616</v>
      </c>
      <c r="F208">
        <v>140000</v>
      </c>
      <c r="G208" t="b">
        <v>1</v>
      </c>
    </row>
    <row r="209" spans="2:7" x14ac:dyDescent="0.25">
      <c r="B209">
        <v>144000</v>
      </c>
      <c r="C209">
        <v>3</v>
      </c>
      <c r="D209" t="s">
        <v>617</v>
      </c>
      <c r="E209" t="s">
        <v>618</v>
      </c>
      <c r="F209">
        <v>140000</v>
      </c>
      <c r="G209" t="b">
        <v>1</v>
      </c>
    </row>
    <row r="210" spans="2:7" x14ac:dyDescent="0.25">
      <c r="B210">
        <v>145000</v>
      </c>
      <c r="C210">
        <v>3</v>
      </c>
      <c r="D210" t="s">
        <v>619</v>
      </c>
      <c r="E210" t="s">
        <v>620</v>
      </c>
      <c r="F210">
        <v>140000</v>
      </c>
      <c r="G210" t="b">
        <v>1</v>
      </c>
    </row>
    <row r="211" spans="2:7" x14ac:dyDescent="0.25">
      <c r="B211">
        <v>146100</v>
      </c>
      <c r="C211">
        <v>3</v>
      </c>
      <c r="D211" t="s">
        <v>621</v>
      </c>
      <c r="E211" t="s">
        <v>622</v>
      </c>
      <c r="F211">
        <v>140000</v>
      </c>
      <c r="G211" t="b">
        <v>1</v>
      </c>
    </row>
    <row r="212" spans="2:7" x14ac:dyDescent="0.25">
      <c r="B212">
        <v>146150</v>
      </c>
      <c r="C212">
        <v>3</v>
      </c>
      <c r="D212" t="s">
        <v>623</v>
      </c>
      <c r="E212" t="s">
        <v>624</v>
      </c>
      <c r="F212">
        <v>140000</v>
      </c>
      <c r="G212" t="b">
        <v>1</v>
      </c>
    </row>
    <row r="213" spans="2:7" x14ac:dyDescent="0.25">
      <c r="B213">
        <v>146200</v>
      </c>
      <c r="C213">
        <v>3</v>
      </c>
      <c r="D213" t="s">
        <v>625</v>
      </c>
      <c r="E213" t="s">
        <v>626</v>
      </c>
      <c r="F213">
        <v>140000</v>
      </c>
      <c r="G213" t="b">
        <v>1</v>
      </c>
    </row>
    <row r="214" spans="2:7" x14ac:dyDescent="0.25">
      <c r="B214">
        <v>146250</v>
      </c>
      <c r="C214">
        <v>3</v>
      </c>
      <c r="D214" t="s">
        <v>627</v>
      </c>
      <c r="E214" t="s">
        <v>628</v>
      </c>
      <c r="F214">
        <v>140000</v>
      </c>
      <c r="G214" t="b">
        <v>1</v>
      </c>
    </row>
    <row r="215" spans="2:7" x14ac:dyDescent="0.25">
      <c r="B215">
        <v>149999</v>
      </c>
      <c r="C215">
        <v>3</v>
      </c>
      <c r="D215" t="s">
        <v>629</v>
      </c>
      <c r="E215" t="s">
        <v>630</v>
      </c>
      <c r="F215">
        <v>140000</v>
      </c>
      <c r="G215" t="b">
        <v>1</v>
      </c>
    </row>
    <row r="216" spans="2:7" x14ac:dyDescent="0.25">
      <c r="B216">
        <v>150000</v>
      </c>
      <c r="C216">
        <v>2</v>
      </c>
      <c r="D216" t="s">
        <v>631</v>
      </c>
      <c r="E216" t="s">
        <v>632</v>
      </c>
      <c r="F216">
        <v>100000</v>
      </c>
      <c r="G216" t="b">
        <v>1</v>
      </c>
    </row>
    <row r="217" spans="2:7" x14ac:dyDescent="0.25">
      <c r="B217">
        <v>151000</v>
      </c>
      <c r="C217">
        <v>3</v>
      </c>
      <c r="D217" t="s">
        <v>370</v>
      </c>
      <c r="E217" t="s">
        <v>633</v>
      </c>
      <c r="F217">
        <v>150000</v>
      </c>
      <c r="G217" t="b">
        <v>1</v>
      </c>
    </row>
    <row r="218" spans="2:7" x14ac:dyDescent="0.25">
      <c r="B218">
        <v>152000</v>
      </c>
      <c r="C218">
        <v>3</v>
      </c>
      <c r="D218" t="s">
        <v>634</v>
      </c>
      <c r="E218" t="s">
        <v>635</v>
      </c>
      <c r="F218">
        <v>150000</v>
      </c>
      <c r="G218" t="b">
        <v>1</v>
      </c>
    </row>
    <row r="219" spans="2:7" x14ac:dyDescent="0.25">
      <c r="B219">
        <v>153000</v>
      </c>
      <c r="C219">
        <v>3</v>
      </c>
      <c r="D219" t="s">
        <v>636</v>
      </c>
      <c r="E219" t="s">
        <v>637</v>
      </c>
      <c r="F219">
        <v>150000</v>
      </c>
      <c r="G219" t="b">
        <v>1</v>
      </c>
    </row>
    <row r="220" spans="2:7" x14ac:dyDescent="0.25">
      <c r="B220">
        <v>154000</v>
      </c>
      <c r="C220">
        <v>3</v>
      </c>
      <c r="D220" t="s">
        <v>529</v>
      </c>
      <c r="E220" t="s">
        <v>530</v>
      </c>
      <c r="F220">
        <v>150000</v>
      </c>
      <c r="G220" t="b">
        <v>1</v>
      </c>
    </row>
    <row r="221" spans="2:7" x14ac:dyDescent="0.25">
      <c r="B221">
        <v>154500</v>
      </c>
      <c r="C221">
        <v>3</v>
      </c>
      <c r="D221" t="s">
        <v>638</v>
      </c>
      <c r="E221" t="s">
        <v>639</v>
      </c>
      <c r="F221">
        <v>150000</v>
      </c>
      <c r="G221" t="b">
        <v>1</v>
      </c>
    </row>
    <row r="222" spans="2:7" x14ac:dyDescent="0.25">
      <c r="B222">
        <v>154600</v>
      </c>
      <c r="C222">
        <v>3</v>
      </c>
      <c r="D222" t="s">
        <v>640</v>
      </c>
      <c r="E222" t="s">
        <v>641</v>
      </c>
      <c r="F222">
        <v>150000</v>
      </c>
      <c r="G222" t="b">
        <v>1</v>
      </c>
    </row>
    <row r="223" spans="2:7" x14ac:dyDescent="0.25">
      <c r="B223">
        <v>159999</v>
      </c>
      <c r="C223">
        <v>3</v>
      </c>
      <c r="D223" t="s">
        <v>642</v>
      </c>
      <c r="E223" t="s">
        <v>643</v>
      </c>
      <c r="F223">
        <v>150000</v>
      </c>
      <c r="G223" t="b">
        <v>1</v>
      </c>
    </row>
    <row r="224" spans="2:7" x14ac:dyDescent="0.25">
      <c r="B224">
        <v>160000</v>
      </c>
      <c r="C224">
        <v>2</v>
      </c>
      <c r="D224" t="s">
        <v>644</v>
      </c>
      <c r="E224" t="s">
        <v>645</v>
      </c>
      <c r="F224">
        <v>100000</v>
      </c>
      <c r="G224" t="b">
        <v>1</v>
      </c>
    </row>
    <row r="225" spans="2:7" x14ac:dyDescent="0.25">
      <c r="B225">
        <v>160500</v>
      </c>
      <c r="C225">
        <v>3</v>
      </c>
      <c r="D225" t="s">
        <v>536</v>
      </c>
      <c r="E225" t="s">
        <v>646</v>
      </c>
      <c r="F225">
        <v>160000</v>
      </c>
      <c r="G225" t="b">
        <v>1</v>
      </c>
    </row>
    <row r="226" spans="2:7" x14ac:dyDescent="0.25">
      <c r="B226">
        <v>161000</v>
      </c>
      <c r="C226">
        <v>4</v>
      </c>
      <c r="D226" t="s">
        <v>647</v>
      </c>
      <c r="E226" t="s">
        <v>648</v>
      </c>
      <c r="F226">
        <v>160500</v>
      </c>
      <c r="G226" t="b">
        <v>1</v>
      </c>
    </row>
    <row r="227" spans="2:7" x14ac:dyDescent="0.25">
      <c r="B227">
        <v>162000</v>
      </c>
      <c r="C227">
        <v>4</v>
      </c>
      <c r="D227" t="s">
        <v>649</v>
      </c>
      <c r="E227" t="s">
        <v>650</v>
      </c>
      <c r="F227">
        <v>160500</v>
      </c>
      <c r="G227" t="b">
        <v>1</v>
      </c>
    </row>
    <row r="228" spans="2:7" x14ac:dyDescent="0.25">
      <c r="B228">
        <v>162500</v>
      </c>
      <c r="C228">
        <v>3</v>
      </c>
      <c r="D228" t="s">
        <v>651</v>
      </c>
      <c r="E228" t="s">
        <v>460</v>
      </c>
      <c r="F228">
        <v>160000</v>
      </c>
      <c r="G228" t="b">
        <v>1</v>
      </c>
    </row>
    <row r="229" spans="2:7" x14ac:dyDescent="0.25">
      <c r="B229">
        <v>169999</v>
      </c>
      <c r="C229">
        <v>3</v>
      </c>
      <c r="D229" t="s">
        <v>652</v>
      </c>
      <c r="E229" t="s">
        <v>653</v>
      </c>
      <c r="F229">
        <v>160000</v>
      </c>
      <c r="G229" t="b">
        <v>1</v>
      </c>
    </row>
    <row r="230" spans="2:7" x14ac:dyDescent="0.25">
      <c r="B230">
        <v>170000</v>
      </c>
      <c r="C230">
        <v>2</v>
      </c>
      <c r="D230" t="s">
        <v>654</v>
      </c>
      <c r="E230" t="s">
        <v>655</v>
      </c>
      <c r="F230">
        <v>100000</v>
      </c>
      <c r="G230" t="b">
        <v>1</v>
      </c>
    </row>
    <row r="231" spans="2:7" x14ac:dyDescent="0.25">
      <c r="B231">
        <v>171000</v>
      </c>
      <c r="C231">
        <v>3</v>
      </c>
      <c r="D231" t="s">
        <v>592</v>
      </c>
      <c r="E231" t="s">
        <v>656</v>
      </c>
      <c r="F231">
        <v>170000</v>
      </c>
      <c r="G231" t="b">
        <v>1</v>
      </c>
    </row>
    <row r="232" spans="2:7" x14ac:dyDescent="0.25">
      <c r="B232">
        <v>179999</v>
      </c>
      <c r="C232">
        <v>3</v>
      </c>
      <c r="D232" t="s">
        <v>657</v>
      </c>
      <c r="E232" t="s">
        <v>658</v>
      </c>
      <c r="F232">
        <v>170000</v>
      </c>
      <c r="G232" t="b">
        <v>1</v>
      </c>
    </row>
    <row r="233" spans="2:7" x14ac:dyDescent="0.25">
      <c r="B233">
        <v>180000</v>
      </c>
      <c r="C233">
        <v>2</v>
      </c>
      <c r="D233" t="s">
        <v>659</v>
      </c>
      <c r="E233" t="s">
        <v>660</v>
      </c>
      <c r="F233">
        <v>100000</v>
      </c>
      <c r="G233" t="b">
        <v>1</v>
      </c>
    </row>
    <row r="234" spans="2:7" x14ac:dyDescent="0.25">
      <c r="B234">
        <v>181000</v>
      </c>
      <c r="C234">
        <v>3</v>
      </c>
      <c r="D234" t="s">
        <v>661</v>
      </c>
      <c r="E234" t="s">
        <v>662</v>
      </c>
      <c r="F234">
        <v>180000</v>
      </c>
      <c r="G234" t="b">
        <v>1</v>
      </c>
    </row>
    <row r="235" spans="2:7" x14ac:dyDescent="0.25">
      <c r="B235">
        <v>183000</v>
      </c>
      <c r="C235">
        <v>2</v>
      </c>
      <c r="D235" t="s">
        <v>663</v>
      </c>
      <c r="E235" t="s">
        <v>664</v>
      </c>
      <c r="F235">
        <v>100000</v>
      </c>
      <c r="G235" t="b">
        <v>1</v>
      </c>
    </row>
    <row r="236" spans="2:7" x14ac:dyDescent="0.25">
      <c r="B236">
        <v>189999</v>
      </c>
      <c r="C236">
        <v>3</v>
      </c>
      <c r="D236" t="s">
        <v>665</v>
      </c>
      <c r="E236" t="s">
        <v>666</v>
      </c>
      <c r="F236">
        <v>180000</v>
      </c>
      <c r="G236" t="b">
        <v>1</v>
      </c>
    </row>
    <row r="237" spans="2:7" x14ac:dyDescent="0.25">
      <c r="B237">
        <v>199999</v>
      </c>
      <c r="C237">
        <v>2</v>
      </c>
      <c r="D237" t="s">
        <v>667</v>
      </c>
      <c r="E237" t="s">
        <v>668</v>
      </c>
      <c r="F237">
        <v>100000</v>
      </c>
      <c r="G237" t="b">
        <v>1</v>
      </c>
    </row>
    <row r="238" spans="2:7" x14ac:dyDescent="0.25">
      <c r="B238">
        <v>200000</v>
      </c>
      <c r="C238">
        <v>1</v>
      </c>
      <c r="D238" t="s">
        <v>669</v>
      </c>
      <c r="E238" t="s">
        <v>25</v>
      </c>
      <c r="F238">
        <v>0</v>
      </c>
      <c r="G238" t="b">
        <v>0</v>
      </c>
    </row>
    <row r="239" spans="2:7" x14ac:dyDescent="0.25">
      <c r="B239">
        <v>210000</v>
      </c>
      <c r="C239">
        <v>2</v>
      </c>
      <c r="D239" t="s">
        <v>670</v>
      </c>
      <c r="E239" t="s">
        <v>671</v>
      </c>
      <c r="F239">
        <v>200000</v>
      </c>
      <c r="G239" t="b">
        <v>1</v>
      </c>
    </row>
    <row r="240" spans="2:7" x14ac:dyDescent="0.25">
      <c r="B240">
        <v>211000</v>
      </c>
      <c r="C240">
        <v>3</v>
      </c>
      <c r="D240" t="s">
        <v>672</v>
      </c>
      <c r="E240" t="s">
        <v>673</v>
      </c>
      <c r="F240">
        <v>210000</v>
      </c>
      <c r="G240" t="b">
        <v>1</v>
      </c>
    </row>
    <row r="241" spans="2:7" x14ac:dyDescent="0.25">
      <c r="B241">
        <v>211010</v>
      </c>
      <c r="C241">
        <v>4</v>
      </c>
      <c r="D241" t="s">
        <v>674</v>
      </c>
      <c r="E241" t="s">
        <v>675</v>
      </c>
      <c r="F241">
        <v>211000</v>
      </c>
      <c r="G241" t="b">
        <v>1</v>
      </c>
    </row>
    <row r="242" spans="2:7" x14ac:dyDescent="0.25">
      <c r="B242">
        <v>211050</v>
      </c>
      <c r="C242">
        <v>4</v>
      </c>
      <c r="D242" t="s">
        <v>674</v>
      </c>
      <c r="E242" t="s">
        <v>675</v>
      </c>
      <c r="F242">
        <v>211000</v>
      </c>
      <c r="G242" t="b">
        <v>1</v>
      </c>
    </row>
    <row r="243" spans="2:7" x14ac:dyDescent="0.25">
      <c r="B243">
        <v>211100</v>
      </c>
      <c r="C243">
        <v>4</v>
      </c>
      <c r="D243" t="s">
        <v>676</v>
      </c>
      <c r="E243" t="s">
        <v>677</v>
      </c>
      <c r="F243">
        <v>211000</v>
      </c>
      <c r="G243" t="b">
        <v>1</v>
      </c>
    </row>
    <row r="244" spans="2:7" x14ac:dyDescent="0.25">
      <c r="B244">
        <v>211110</v>
      </c>
      <c r="C244">
        <v>4</v>
      </c>
      <c r="D244" t="s">
        <v>678</v>
      </c>
      <c r="E244" t="s">
        <v>679</v>
      </c>
      <c r="F244">
        <v>211000</v>
      </c>
      <c r="G244" t="b">
        <v>1</v>
      </c>
    </row>
    <row r="245" spans="2:7" x14ac:dyDescent="0.25">
      <c r="B245">
        <v>211120</v>
      </c>
      <c r="C245">
        <v>4</v>
      </c>
      <c r="D245" t="s">
        <v>680</v>
      </c>
      <c r="E245" t="s">
        <v>681</v>
      </c>
      <c r="F245">
        <v>211000</v>
      </c>
      <c r="G245" t="b">
        <v>1</v>
      </c>
    </row>
    <row r="246" spans="2:7" x14ac:dyDescent="0.25">
      <c r="B246">
        <v>211999</v>
      </c>
      <c r="C246">
        <v>4</v>
      </c>
      <c r="D246" t="s">
        <v>682</v>
      </c>
      <c r="E246" t="s">
        <v>683</v>
      </c>
      <c r="F246">
        <v>211000</v>
      </c>
      <c r="G246" t="b">
        <v>1</v>
      </c>
    </row>
    <row r="247" spans="2:7" x14ac:dyDescent="0.25">
      <c r="B247">
        <v>212000</v>
      </c>
      <c r="C247">
        <v>3</v>
      </c>
      <c r="D247" t="s">
        <v>684</v>
      </c>
      <c r="E247" t="s">
        <v>685</v>
      </c>
      <c r="F247">
        <v>210000</v>
      </c>
      <c r="G247" t="b">
        <v>1</v>
      </c>
    </row>
    <row r="248" spans="2:7" x14ac:dyDescent="0.25">
      <c r="B248">
        <v>212100</v>
      </c>
      <c r="C248">
        <v>4</v>
      </c>
      <c r="D248" t="s">
        <v>686</v>
      </c>
      <c r="E248" t="s">
        <v>687</v>
      </c>
      <c r="F248">
        <v>212000</v>
      </c>
      <c r="G248" t="b">
        <v>1</v>
      </c>
    </row>
    <row r="249" spans="2:7" x14ac:dyDescent="0.25">
      <c r="B249">
        <v>212200</v>
      </c>
      <c r="C249">
        <v>4</v>
      </c>
      <c r="D249" t="s">
        <v>688</v>
      </c>
      <c r="E249" t="s">
        <v>689</v>
      </c>
      <c r="F249">
        <v>212000</v>
      </c>
      <c r="G249" t="b">
        <v>1</v>
      </c>
    </row>
    <row r="250" spans="2:7" x14ac:dyDescent="0.25">
      <c r="B250">
        <v>212999</v>
      </c>
      <c r="C250">
        <v>4</v>
      </c>
      <c r="D250" t="s">
        <v>690</v>
      </c>
      <c r="E250" t="s">
        <v>691</v>
      </c>
      <c r="F250">
        <v>212000</v>
      </c>
      <c r="G250" t="b">
        <v>1</v>
      </c>
    </row>
    <row r="251" spans="2:7" x14ac:dyDescent="0.25">
      <c r="B251">
        <v>213000</v>
      </c>
      <c r="C251">
        <v>3</v>
      </c>
      <c r="D251" t="s">
        <v>692</v>
      </c>
      <c r="E251" t="s">
        <v>693</v>
      </c>
      <c r="F251">
        <v>210000</v>
      </c>
      <c r="G251" t="b">
        <v>1</v>
      </c>
    </row>
    <row r="252" spans="2:7" x14ac:dyDescent="0.25">
      <c r="B252">
        <v>213500</v>
      </c>
      <c r="C252">
        <v>3</v>
      </c>
      <c r="D252" t="s">
        <v>694</v>
      </c>
      <c r="E252" t="s">
        <v>695</v>
      </c>
      <c r="F252">
        <v>210000</v>
      </c>
      <c r="G252" t="b">
        <v>1</v>
      </c>
    </row>
    <row r="253" spans="2:7" x14ac:dyDescent="0.25">
      <c r="B253">
        <v>213550</v>
      </c>
      <c r="C253">
        <v>4</v>
      </c>
      <c r="D253" t="s">
        <v>696</v>
      </c>
      <c r="E253" t="s">
        <v>697</v>
      </c>
      <c r="F253">
        <v>213500</v>
      </c>
      <c r="G253" t="b">
        <v>1</v>
      </c>
    </row>
    <row r="254" spans="2:7" x14ac:dyDescent="0.25">
      <c r="B254">
        <v>213600</v>
      </c>
      <c r="C254">
        <v>4</v>
      </c>
      <c r="D254" t="s">
        <v>698</v>
      </c>
      <c r="E254" t="s">
        <v>699</v>
      </c>
      <c r="F254">
        <v>213500</v>
      </c>
      <c r="G254" t="b">
        <v>1</v>
      </c>
    </row>
    <row r="255" spans="2:7" x14ac:dyDescent="0.25">
      <c r="B255">
        <v>213999</v>
      </c>
      <c r="C255">
        <v>4</v>
      </c>
      <c r="D255" t="s">
        <v>700</v>
      </c>
      <c r="E255" t="s">
        <v>701</v>
      </c>
      <c r="F255">
        <v>213500</v>
      </c>
      <c r="G255" t="b">
        <v>1</v>
      </c>
    </row>
    <row r="256" spans="2:7" x14ac:dyDescent="0.25">
      <c r="B256">
        <v>214000</v>
      </c>
      <c r="C256">
        <v>3</v>
      </c>
      <c r="D256" t="s">
        <v>702</v>
      </c>
      <c r="E256" t="s">
        <v>703</v>
      </c>
      <c r="F256">
        <v>210000</v>
      </c>
      <c r="G256" t="b">
        <v>1</v>
      </c>
    </row>
    <row r="257" spans="2:7" x14ac:dyDescent="0.25">
      <c r="B257">
        <v>214100</v>
      </c>
      <c r="C257">
        <v>4</v>
      </c>
      <c r="D257" t="s">
        <v>704</v>
      </c>
      <c r="E257" t="s">
        <v>705</v>
      </c>
      <c r="F257">
        <v>214000</v>
      </c>
      <c r="G257" t="b">
        <v>1</v>
      </c>
    </row>
    <row r="258" spans="2:7" x14ac:dyDescent="0.25">
      <c r="B258">
        <v>214110</v>
      </c>
      <c r="C258">
        <v>5</v>
      </c>
      <c r="D258" t="s">
        <v>706</v>
      </c>
      <c r="E258" t="s">
        <v>707</v>
      </c>
      <c r="F258">
        <v>214100</v>
      </c>
      <c r="G258" t="b">
        <v>1</v>
      </c>
    </row>
    <row r="259" spans="2:7" x14ac:dyDescent="0.25">
      <c r="B259">
        <v>214115</v>
      </c>
      <c r="C259">
        <v>6</v>
      </c>
      <c r="D259" t="s">
        <v>708</v>
      </c>
      <c r="E259" t="s">
        <v>709</v>
      </c>
      <c r="F259">
        <v>214110</v>
      </c>
      <c r="G259" t="b">
        <v>1</v>
      </c>
    </row>
    <row r="260" spans="2:7" x14ac:dyDescent="0.25">
      <c r="B260">
        <v>214120</v>
      </c>
      <c r="C260">
        <v>6</v>
      </c>
      <c r="D260" t="s">
        <v>710</v>
      </c>
      <c r="E260" t="s">
        <v>711</v>
      </c>
      <c r="F260">
        <v>214110</v>
      </c>
      <c r="G260" t="b">
        <v>1</v>
      </c>
    </row>
    <row r="261" spans="2:7" x14ac:dyDescent="0.25">
      <c r="B261">
        <v>214140</v>
      </c>
      <c r="C261">
        <v>5</v>
      </c>
      <c r="D261" t="s">
        <v>712</v>
      </c>
      <c r="E261" t="s">
        <v>713</v>
      </c>
      <c r="F261">
        <v>214100</v>
      </c>
      <c r="G261" t="b">
        <v>1</v>
      </c>
    </row>
    <row r="262" spans="2:7" x14ac:dyDescent="0.25">
      <c r="B262">
        <v>214200</v>
      </c>
      <c r="C262">
        <v>4</v>
      </c>
      <c r="D262" t="s">
        <v>714</v>
      </c>
      <c r="E262" t="s">
        <v>715</v>
      </c>
      <c r="F262">
        <v>214000</v>
      </c>
      <c r="G262" t="b">
        <v>1</v>
      </c>
    </row>
    <row r="263" spans="2:7" x14ac:dyDescent="0.25">
      <c r="B263">
        <v>214210</v>
      </c>
      <c r="C263">
        <v>5</v>
      </c>
      <c r="D263" t="s">
        <v>716</v>
      </c>
      <c r="E263" t="s">
        <v>717</v>
      </c>
      <c r="F263">
        <v>214200</v>
      </c>
      <c r="G263" t="b">
        <v>1</v>
      </c>
    </row>
    <row r="264" spans="2:7" x14ac:dyDescent="0.25">
      <c r="B264">
        <v>214220</v>
      </c>
      <c r="C264">
        <v>5</v>
      </c>
      <c r="D264" t="s">
        <v>718</v>
      </c>
      <c r="E264" t="s">
        <v>719</v>
      </c>
      <c r="F264">
        <v>214200</v>
      </c>
      <c r="G264" t="b">
        <v>1</v>
      </c>
    </row>
    <row r="265" spans="2:7" x14ac:dyDescent="0.25">
      <c r="B265">
        <v>214230</v>
      </c>
      <c r="C265">
        <v>6</v>
      </c>
      <c r="D265" t="s">
        <v>720</v>
      </c>
      <c r="E265" t="s">
        <v>721</v>
      </c>
      <c r="F265">
        <v>214210</v>
      </c>
      <c r="G265" t="b">
        <v>1</v>
      </c>
    </row>
    <row r="266" spans="2:7" x14ac:dyDescent="0.25">
      <c r="B266">
        <v>214232</v>
      </c>
      <c r="C266">
        <v>6</v>
      </c>
      <c r="D266" t="s">
        <v>722</v>
      </c>
      <c r="E266" t="s">
        <v>723</v>
      </c>
      <c r="F266">
        <v>214210</v>
      </c>
      <c r="G266" t="b">
        <v>1</v>
      </c>
    </row>
    <row r="267" spans="2:7" x14ac:dyDescent="0.25">
      <c r="B267">
        <v>214295</v>
      </c>
      <c r="C267">
        <v>5</v>
      </c>
      <c r="D267" t="s">
        <v>714</v>
      </c>
      <c r="E267" t="s">
        <v>715</v>
      </c>
      <c r="F267">
        <v>214200</v>
      </c>
      <c r="G267" t="b">
        <v>1</v>
      </c>
    </row>
    <row r="268" spans="2:7" x14ac:dyDescent="0.25">
      <c r="B268">
        <v>214300</v>
      </c>
      <c r="C268">
        <v>4</v>
      </c>
      <c r="D268" t="s">
        <v>724</v>
      </c>
      <c r="E268" t="s">
        <v>725</v>
      </c>
      <c r="F268">
        <v>214000</v>
      </c>
      <c r="G268" t="b">
        <v>1</v>
      </c>
    </row>
    <row r="269" spans="2:7" x14ac:dyDescent="0.25">
      <c r="B269">
        <v>214350</v>
      </c>
      <c r="C269">
        <v>4</v>
      </c>
      <c r="D269" t="s">
        <v>726</v>
      </c>
      <c r="E269" t="s">
        <v>727</v>
      </c>
      <c r="F269">
        <v>214000</v>
      </c>
      <c r="G269" t="b">
        <v>1</v>
      </c>
    </row>
    <row r="270" spans="2:7" x14ac:dyDescent="0.25">
      <c r="B270">
        <v>214399</v>
      </c>
      <c r="C270">
        <v>5</v>
      </c>
      <c r="D270" t="s">
        <v>724</v>
      </c>
      <c r="E270" t="s">
        <v>728</v>
      </c>
      <c r="F270">
        <v>214300</v>
      </c>
      <c r="G270" t="b">
        <v>1</v>
      </c>
    </row>
    <row r="271" spans="2:7" x14ac:dyDescent="0.25">
      <c r="B271">
        <v>214400</v>
      </c>
      <c r="C271">
        <v>4</v>
      </c>
      <c r="D271" t="s">
        <v>729</v>
      </c>
      <c r="E271" t="s">
        <v>730</v>
      </c>
      <c r="F271">
        <v>214000</v>
      </c>
      <c r="G271" t="b">
        <v>1</v>
      </c>
    </row>
    <row r="272" spans="2:7" x14ac:dyDescent="0.25">
      <c r="B272">
        <v>214500</v>
      </c>
      <c r="C272">
        <v>4</v>
      </c>
      <c r="D272" t="s">
        <v>731</v>
      </c>
      <c r="E272" t="s">
        <v>732</v>
      </c>
      <c r="F272">
        <v>214000</v>
      </c>
      <c r="G272" t="b">
        <v>1</v>
      </c>
    </row>
    <row r="273" spans="2:7" x14ac:dyDescent="0.25">
      <c r="B273">
        <v>214550</v>
      </c>
      <c r="C273">
        <v>4</v>
      </c>
      <c r="D273" t="s">
        <v>733</v>
      </c>
      <c r="E273" t="s">
        <v>734</v>
      </c>
      <c r="F273">
        <v>214000</v>
      </c>
      <c r="G273" t="b">
        <v>1</v>
      </c>
    </row>
    <row r="274" spans="2:7" x14ac:dyDescent="0.25">
      <c r="B274">
        <v>214600</v>
      </c>
      <c r="C274">
        <v>4</v>
      </c>
      <c r="D274" t="s">
        <v>735</v>
      </c>
      <c r="E274" t="s">
        <v>736</v>
      </c>
      <c r="F274">
        <v>214000</v>
      </c>
      <c r="G274" t="b">
        <v>1</v>
      </c>
    </row>
    <row r="275" spans="2:7" x14ac:dyDescent="0.25">
      <c r="B275">
        <v>214610</v>
      </c>
      <c r="C275">
        <v>5</v>
      </c>
      <c r="D275" t="s">
        <v>737</v>
      </c>
      <c r="E275" t="s">
        <v>738</v>
      </c>
      <c r="F275">
        <v>214600</v>
      </c>
      <c r="G275" t="b">
        <v>1</v>
      </c>
    </row>
    <row r="276" spans="2:7" x14ac:dyDescent="0.25">
      <c r="B276">
        <v>214612</v>
      </c>
      <c r="C276">
        <v>6</v>
      </c>
      <c r="D276" t="s">
        <v>739</v>
      </c>
      <c r="E276" t="s">
        <v>740</v>
      </c>
      <c r="F276">
        <v>214610</v>
      </c>
      <c r="G276" t="b">
        <v>1</v>
      </c>
    </row>
    <row r="277" spans="2:7" x14ac:dyDescent="0.25">
      <c r="B277">
        <v>214619</v>
      </c>
      <c r="C277">
        <v>6</v>
      </c>
      <c r="D277" t="s">
        <v>737</v>
      </c>
      <c r="E277" t="s">
        <v>741</v>
      </c>
      <c r="F277">
        <v>214610</v>
      </c>
      <c r="G277" t="b">
        <v>1</v>
      </c>
    </row>
    <row r="278" spans="2:7" x14ac:dyDescent="0.25">
      <c r="B278">
        <v>214620</v>
      </c>
      <c r="C278">
        <v>5</v>
      </c>
      <c r="D278" t="s">
        <v>742</v>
      </c>
      <c r="E278" t="s">
        <v>743</v>
      </c>
      <c r="F278">
        <v>214600</v>
      </c>
      <c r="G278" t="b">
        <v>1</v>
      </c>
    </row>
    <row r="279" spans="2:7" x14ac:dyDescent="0.25">
      <c r="B279">
        <v>214630</v>
      </c>
      <c r="C279">
        <v>5</v>
      </c>
      <c r="D279" t="s">
        <v>744</v>
      </c>
      <c r="E279" t="s">
        <v>745</v>
      </c>
      <c r="F279">
        <v>214600</v>
      </c>
      <c r="G279" t="b">
        <v>1</v>
      </c>
    </row>
    <row r="280" spans="2:7" x14ac:dyDescent="0.25">
      <c r="B280">
        <v>214640</v>
      </c>
      <c r="C280">
        <v>5</v>
      </c>
      <c r="D280" t="s">
        <v>746</v>
      </c>
      <c r="E280" t="s">
        <v>747</v>
      </c>
      <c r="F280">
        <v>214600</v>
      </c>
      <c r="G280" t="b">
        <v>1</v>
      </c>
    </row>
    <row r="281" spans="2:7" x14ac:dyDescent="0.25">
      <c r="B281">
        <v>214650</v>
      </c>
      <c r="C281">
        <v>4</v>
      </c>
      <c r="D281" t="s">
        <v>748</v>
      </c>
      <c r="E281" t="s">
        <v>749</v>
      </c>
      <c r="F281">
        <v>214000</v>
      </c>
      <c r="G281" t="b">
        <v>1</v>
      </c>
    </row>
    <row r="282" spans="2:7" x14ac:dyDescent="0.25">
      <c r="B282">
        <v>214660</v>
      </c>
      <c r="C282">
        <v>4</v>
      </c>
      <c r="D282" t="s">
        <v>750</v>
      </c>
      <c r="E282" t="s">
        <v>751</v>
      </c>
      <c r="F282">
        <v>214000</v>
      </c>
      <c r="G282" t="b">
        <v>1</v>
      </c>
    </row>
    <row r="283" spans="2:7" x14ac:dyDescent="0.25">
      <c r="B283">
        <v>214999</v>
      </c>
      <c r="C283">
        <v>4</v>
      </c>
      <c r="D283" t="s">
        <v>752</v>
      </c>
      <c r="E283" t="s">
        <v>753</v>
      </c>
      <c r="F283">
        <v>214000</v>
      </c>
      <c r="G283" t="b">
        <v>1</v>
      </c>
    </row>
    <row r="284" spans="2:7" x14ac:dyDescent="0.25">
      <c r="B284">
        <v>215000</v>
      </c>
      <c r="C284">
        <v>3</v>
      </c>
      <c r="D284" t="s">
        <v>754</v>
      </c>
      <c r="E284" t="s">
        <v>755</v>
      </c>
      <c r="F284">
        <v>210000</v>
      </c>
      <c r="G284" t="b">
        <v>1</v>
      </c>
    </row>
    <row r="285" spans="2:7" x14ac:dyDescent="0.25">
      <c r="B285">
        <v>215500</v>
      </c>
      <c r="C285">
        <v>3</v>
      </c>
      <c r="D285" t="s">
        <v>756</v>
      </c>
      <c r="E285" t="s">
        <v>757</v>
      </c>
      <c r="F285">
        <v>210000</v>
      </c>
      <c r="G285" t="b">
        <v>1</v>
      </c>
    </row>
    <row r="286" spans="2:7" x14ac:dyDescent="0.25">
      <c r="B286">
        <v>216000</v>
      </c>
      <c r="C286">
        <v>3</v>
      </c>
      <c r="D286" t="s">
        <v>758</v>
      </c>
      <c r="E286" t="s">
        <v>759</v>
      </c>
      <c r="F286">
        <v>210000</v>
      </c>
      <c r="G286" t="b">
        <v>1</v>
      </c>
    </row>
    <row r="287" spans="2:7" x14ac:dyDescent="0.25">
      <c r="B287">
        <v>216250</v>
      </c>
      <c r="C287">
        <v>3</v>
      </c>
      <c r="D287" t="s">
        <v>760</v>
      </c>
      <c r="E287" t="s">
        <v>761</v>
      </c>
      <c r="F287">
        <v>210000</v>
      </c>
      <c r="G287" t="b">
        <v>1</v>
      </c>
    </row>
    <row r="288" spans="2:7" x14ac:dyDescent="0.25">
      <c r="B288">
        <v>216500</v>
      </c>
      <c r="C288">
        <v>3</v>
      </c>
      <c r="D288" t="s">
        <v>762</v>
      </c>
      <c r="E288" t="s">
        <v>763</v>
      </c>
      <c r="F288">
        <v>210000</v>
      </c>
      <c r="G288" t="b">
        <v>1</v>
      </c>
    </row>
    <row r="289" spans="2:7" x14ac:dyDescent="0.25">
      <c r="B289">
        <v>216510</v>
      </c>
      <c r="C289">
        <v>3</v>
      </c>
      <c r="D289" t="s">
        <v>764</v>
      </c>
      <c r="E289" t="s">
        <v>765</v>
      </c>
      <c r="F289">
        <v>210000</v>
      </c>
      <c r="G289" t="b">
        <v>1</v>
      </c>
    </row>
    <row r="290" spans="2:7" x14ac:dyDescent="0.25">
      <c r="B290">
        <v>217000</v>
      </c>
      <c r="C290">
        <v>3</v>
      </c>
      <c r="D290" t="s">
        <v>766</v>
      </c>
      <c r="E290" t="s">
        <v>767</v>
      </c>
      <c r="F290">
        <v>210000</v>
      </c>
      <c r="G290" t="b">
        <v>1</v>
      </c>
    </row>
    <row r="291" spans="2:7" x14ac:dyDescent="0.25">
      <c r="B291">
        <v>217500</v>
      </c>
      <c r="C291">
        <v>3</v>
      </c>
      <c r="D291" t="s">
        <v>768</v>
      </c>
      <c r="E291" t="s">
        <v>769</v>
      </c>
      <c r="F291">
        <v>210000</v>
      </c>
      <c r="G291" t="b">
        <v>1</v>
      </c>
    </row>
    <row r="292" spans="2:7" x14ac:dyDescent="0.25">
      <c r="B292">
        <v>217600</v>
      </c>
      <c r="C292">
        <v>4</v>
      </c>
      <c r="D292" t="s">
        <v>770</v>
      </c>
      <c r="E292" t="s">
        <v>771</v>
      </c>
      <c r="F292">
        <v>217500</v>
      </c>
      <c r="G292" t="b">
        <v>1</v>
      </c>
    </row>
    <row r="293" spans="2:7" x14ac:dyDescent="0.25">
      <c r="B293">
        <v>217650</v>
      </c>
      <c r="C293">
        <v>4</v>
      </c>
      <c r="D293" t="s">
        <v>772</v>
      </c>
      <c r="E293" t="s">
        <v>773</v>
      </c>
      <c r="F293">
        <v>217500</v>
      </c>
      <c r="G293" t="b">
        <v>1</v>
      </c>
    </row>
    <row r="294" spans="2:7" x14ac:dyDescent="0.25">
      <c r="B294">
        <v>217999</v>
      </c>
      <c r="C294">
        <v>4</v>
      </c>
      <c r="D294" t="s">
        <v>774</v>
      </c>
      <c r="E294" t="s">
        <v>775</v>
      </c>
      <c r="F294">
        <v>217500</v>
      </c>
      <c r="G294" t="b">
        <v>1</v>
      </c>
    </row>
    <row r="295" spans="2:7" x14ac:dyDescent="0.25">
      <c r="B295">
        <v>218000</v>
      </c>
      <c r="C295">
        <v>3</v>
      </c>
      <c r="D295" t="s">
        <v>776</v>
      </c>
      <c r="E295" t="s">
        <v>761</v>
      </c>
      <c r="F295">
        <v>210000</v>
      </c>
      <c r="G295" t="b">
        <v>1</v>
      </c>
    </row>
    <row r="296" spans="2:7" x14ac:dyDescent="0.25">
      <c r="B296">
        <v>219999</v>
      </c>
      <c r="C296">
        <v>3</v>
      </c>
      <c r="D296" t="s">
        <v>777</v>
      </c>
      <c r="E296" t="s">
        <v>778</v>
      </c>
      <c r="F296">
        <v>210000</v>
      </c>
      <c r="G296" t="b">
        <v>1</v>
      </c>
    </row>
    <row r="297" spans="2:7" x14ac:dyDescent="0.25">
      <c r="B297">
        <v>220000</v>
      </c>
      <c r="C297">
        <v>2</v>
      </c>
      <c r="D297" t="s">
        <v>779</v>
      </c>
      <c r="E297" t="s">
        <v>780</v>
      </c>
      <c r="F297">
        <v>200000</v>
      </c>
      <c r="G297" t="b">
        <v>1</v>
      </c>
    </row>
    <row r="298" spans="2:7" x14ac:dyDescent="0.25">
      <c r="B298">
        <v>221000</v>
      </c>
      <c r="C298">
        <v>3</v>
      </c>
      <c r="D298" t="s">
        <v>781</v>
      </c>
      <c r="E298" t="s">
        <v>782</v>
      </c>
      <c r="F298">
        <v>220000</v>
      </c>
      <c r="G298" t="b">
        <v>1</v>
      </c>
    </row>
    <row r="299" spans="2:7" x14ac:dyDescent="0.25">
      <c r="B299">
        <v>221100</v>
      </c>
      <c r="C299">
        <v>4</v>
      </c>
      <c r="D299" t="s">
        <v>783</v>
      </c>
      <c r="E299" t="s">
        <v>784</v>
      </c>
      <c r="F299">
        <v>221000</v>
      </c>
      <c r="G299" t="b">
        <v>1</v>
      </c>
    </row>
    <row r="300" spans="2:7" x14ac:dyDescent="0.25">
      <c r="B300">
        <v>221999</v>
      </c>
      <c r="C300">
        <v>4</v>
      </c>
      <c r="D300" t="s">
        <v>785</v>
      </c>
      <c r="E300" t="s">
        <v>786</v>
      </c>
      <c r="F300">
        <v>221000</v>
      </c>
      <c r="G300" t="b">
        <v>1</v>
      </c>
    </row>
    <row r="301" spans="2:7" x14ac:dyDescent="0.25">
      <c r="B301">
        <v>222000</v>
      </c>
      <c r="C301">
        <v>3</v>
      </c>
      <c r="D301" t="s">
        <v>787</v>
      </c>
      <c r="E301" t="s">
        <v>788</v>
      </c>
      <c r="F301">
        <v>220000</v>
      </c>
      <c r="G301" t="b">
        <v>1</v>
      </c>
    </row>
    <row r="302" spans="2:7" x14ac:dyDescent="0.25">
      <c r="B302">
        <v>222100</v>
      </c>
      <c r="C302">
        <v>4</v>
      </c>
      <c r="D302" t="s">
        <v>789</v>
      </c>
      <c r="E302" t="s">
        <v>790</v>
      </c>
      <c r="F302">
        <v>222000</v>
      </c>
      <c r="G302" t="b">
        <v>1</v>
      </c>
    </row>
    <row r="303" spans="2:7" x14ac:dyDescent="0.25">
      <c r="B303">
        <v>222125</v>
      </c>
      <c r="C303">
        <v>4</v>
      </c>
      <c r="D303" t="s">
        <v>791</v>
      </c>
      <c r="E303" t="s">
        <v>792</v>
      </c>
      <c r="F303">
        <v>222000</v>
      </c>
      <c r="G303" t="b">
        <v>1</v>
      </c>
    </row>
    <row r="304" spans="2:7" x14ac:dyDescent="0.25">
      <c r="B304">
        <v>222210</v>
      </c>
      <c r="C304">
        <v>4</v>
      </c>
      <c r="D304" t="s">
        <v>793</v>
      </c>
      <c r="E304" t="s">
        <v>794</v>
      </c>
      <c r="F304">
        <v>222000</v>
      </c>
      <c r="G304" t="b">
        <v>1</v>
      </c>
    </row>
    <row r="305" spans="2:7" x14ac:dyDescent="0.25">
      <c r="B305">
        <v>222222</v>
      </c>
      <c r="C305">
        <v>4</v>
      </c>
      <c r="D305" t="s">
        <v>795</v>
      </c>
      <c r="E305" t="s">
        <v>796</v>
      </c>
      <c r="F305">
        <v>214000</v>
      </c>
      <c r="G305" t="b">
        <v>1</v>
      </c>
    </row>
    <row r="306" spans="2:7" x14ac:dyDescent="0.25">
      <c r="B306">
        <v>222250</v>
      </c>
      <c r="C306">
        <v>4</v>
      </c>
      <c r="D306" t="s">
        <v>797</v>
      </c>
      <c r="E306" t="s">
        <v>798</v>
      </c>
      <c r="F306">
        <v>222000</v>
      </c>
      <c r="G306" t="b">
        <v>1</v>
      </c>
    </row>
    <row r="307" spans="2:7" x14ac:dyDescent="0.25">
      <c r="B307">
        <v>222999</v>
      </c>
      <c r="C307">
        <v>4</v>
      </c>
      <c r="D307" t="s">
        <v>799</v>
      </c>
      <c r="E307" t="s">
        <v>800</v>
      </c>
      <c r="F307">
        <v>222000</v>
      </c>
      <c r="G307" t="b">
        <v>1</v>
      </c>
    </row>
    <row r="308" spans="2:7" x14ac:dyDescent="0.25">
      <c r="B308">
        <v>223000</v>
      </c>
      <c r="C308">
        <v>3</v>
      </c>
      <c r="D308" t="s">
        <v>801</v>
      </c>
      <c r="E308" t="s">
        <v>802</v>
      </c>
      <c r="F308">
        <v>220000</v>
      </c>
      <c r="G308" t="b">
        <v>1</v>
      </c>
    </row>
    <row r="309" spans="2:7" x14ac:dyDescent="0.25">
      <c r="B309">
        <v>223100</v>
      </c>
      <c r="C309">
        <v>3</v>
      </c>
      <c r="D309" t="s">
        <v>803</v>
      </c>
      <c r="E309" t="s">
        <v>804</v>
      </c>
      <c r="F309">
        <v>220000</v>
      </c>
      <c r="G309" t="b">
        <v>1</v>
      </c>
    </row>
    <row r="310" spans="2:7" x14ac:dyDescent="0.25">
      <c r="B310">
        <v>223200</v>
      </c>
      <c r="C310">
        <v>3</v>
      </c>
      <c r="D310" t="s">
        <v>791</v>
      </c>
      <c r="E310" t="s">
        <v>805</v>
      </c>
      <c r="F310">
        <v>220000</v>
      </c>
      <c r="G310" t="b">
        <v>1</v>
      </c>
    </row>
    <row r="311" spans="2:7" x14ac:dyDescent="0.25">
      <c r="B311">
        <v>223300</v>
      </c>
      <c r="C311">
        <v>3</v>
      </c>
      <c r="D311" t="s">
        <v>806</v>
      </c>
      <c r="E311" t="s">
        <v>807</v>
      </c>
      <c r="F311">
        <v>220000</v>
      </c>
      <c r="G311" t="b">
        <v>1</v>
      </c>
    </row>
    <row r="312" spans="2:7" x14ac:dyDescent="0.25">
      <c r="B312">
        <v>223500</v>
      </c>
      <c r="C312">
        <v>3</v>
      </c>
      <c r="D312" t="s">
        <v>808</v>
      </c>
      <c r="E312" t="s">
        <v>809</v>
      </c>
      <c r="F312">
        <v>220000</v>
      </c>
      <c r="G312" t="b">
        <v>1</v>
      </c>
    </row>
    <row r="313" spans="2:7" x14ac:dyDescent="0.25">
      <c r="B313">
        <v>224000</v>
      </c>
      <c r="C313">
        <v>3</v>
      </c>
      <c r="D313" t="s">
        <v>810</v>
      </c>
      <c r="E313" t="s">
        <v>811</v>
      </c>
      <c r="F313">
        <v>220000</v>
      </c>
      <c r="G313" t="b">
        <v>1</v>
      </c>
    </row>
    <row r="314" spans="2:7" x14ac:dyDescent="0.25">
      <c r="B314">
        <v>224100</v>
      </c>
      <c r="C314">
        <v>3</v>
      </c>
      <c r="D314" t="s">
        <v>812</v>
      </c>
      <c r="E314" t="s">
        <v>813</v>
      </c>
      <c r="F314">
        <v>220000</v>
      </c>
      <c r="G314" t="b">
        <v>1</v>
      </c>
    </row>
    <row r="315" spans="2:7" x14ac:dyDescent="0.25">
      <c r="B315">
        <v>225000</v>
      </c>
      <c r="C315">
        <v>3</v>
      </c>
      <c r="D315" t="s">
        <v>814</v>
      </c>
      <c r="E315" t="s">
        <v>815</v>
      </c>
      <c r="F315">
        <v>220000</v>
      </c>
      <c r="G315" t="b">
        <v>1</v>
      </c>
    </row>
    <row r="316" spans="2:7" x14ac:dyDescent="0.25">
      <c r="B316">
        <v>225050</v>
      </c>
      <c r="C316">
        <v>4</v>
      </c>
      <c r="D316" t="s">
        <v>816</v>
      </c>
      <c r="E316" t="s">
        <v>817</v>
      </c>
      <c r="F316">
        <v>225000</v>
      </c>
      <c r="G316" t="b">
        <v>1</v>
      </c>
    </row>
    <row r="317" spans="2:7" x14ac:dyDescent="0.25">
      <c r="B317">
        <v>225490</v>
      </c>
      <c r="C317">
        <v>4</v>
      </c>
      <c r="D317" t="s">
        <v>818</v>
      </c>
      <c r="E317" t="s">
        <v>819</v>
      </c>
      <c r="F317">
        <v>225000</v>
      </c>
      <c r="G317" t="b">
        <v>1</v>
      </c>
    </row>
    <row r="318" spans="2:7" x14ac:dyDescent="0.25">
      <c r="B318">
        <v>225500</v>
      </c>
      <c r="C318">
        <v>3</v>
      </c>
      <c r="D318" t="s">
        <v>820</v>
      </c>
      <c r="E318" t="s">
        <v>821</v>
      </c>
      <c r="F318">
        <v>220000</v>
      </c>
      <c r="G318" t="b">
        <v>1</v>
      </c>
    </row>
    <row r="319" spans="2:7" x14ac:dyDescent="0.25">
      <c r="B319">
        <v>226500</v>
      </c>
      <c r="C319">
        <v>3</v>
      </c>
      <c r="D319" t="s">
        <v>822</v>
      </c>
      <c r="E319" t="s">
        <v>823</v>
      </c>
      <c r="F319">
        <v>220000</v>
      </c>
      <c r="G319" t="b">
        <v>1</v>
      </c>
    </row>
    <row r="320" spans="2:7" x14ac:dyDescent="0.25">
      <c r="B320">
        <v>226550</v>
      </c>
      <c r="C320">
        <v>3</v>
      </c>
      <c r="D320" t="s">
        <v>824</v>
      </c>
      <c r="E320" t="s">
        <v>825</v>
      </c>
      <c r="F320">
        <v>220000</v>
      </c>
      <c r="G320" t="b">
        <v>1</v>
      </c>
    </row>
    <row r="321" spans="2:7" x14ac:dyDescent="0.25">
      <c r="B321">
        <v>226600</v>
      </c>
      <c r="C321">
        <v>3</v>
      </c>
      <c r="D321" t="s">
        <v>826</v>
      </c>
      <c r="E321" t="s">
        <v>827</v>
      </c>
      <c r="F321">
        <v>220000</v>
      </c>
      <c r="G321" t="b">
        <v>1</v>
      </c>
    </row>
    <row r="322" spans="2:7" x14ac:dyDescent="0.25">
      <c r="B322">
        <v>226650</v>
      </c>
      <c r="C322">
        <v>3</v>
      </c>
      <c r="D322" t="s">
        <v>828</v>
      </c>
      <c r="E322" t="s">
        <v>829</v>
      </c>
      <c r="F322">
        <v>220000</v>
      </c>
      <c r="G322" t="b">
        <v>1</v>
      </c>
    </row>
    <row r="323" spans="2:7" x14ac:dyDescent="0.25">
      <c r="B323">
        <v>227000</v>
      </c>
      <c r="C323">
        <v>3</v>
      </c>
      <c r="D323" t="s">
        <v>830</v>
      </c>
      <c r="E323" t="s">
        <v>831</v>
      </c>
      <c r="F323">
        <v>220000</v>
      </c>
      <c r="G323" t="b">
        <v>1</v>
      </c>
    </row>
    <row r="324" spans="2:7" x14ac:dyDescent="0.25">
      <c r="B324">
        <v>229999</v>
      </c>
      <c r="C324">
        <v>3</v>
      </c>
      <c r="D324" t="s">
        <v>832</v>
      </c>
      <c r="E324" t="s">
        <v>833</v>
      </c>
      <c r="F324">
        <v>220000</v>
      </c>
      <c r="G324" t="b">
        <v>1</v>
      </c>
    </row>
    <row r="325" spans="2:7" x14ac:dyDescent="0.25">
      <c r="B325">
        <v>250000</v>
      </c>
      <c r="C325">
        <v>2</v>
      </c>
      <c r="D325" t="s">
        <v>834</v>
      </c>
      <c r="E325" t="s">
        <v>835</v>
      </c>
      <c r="F325">
        <v>200000</v>
      </c>
      <c r="G325" t="b">
        <v>1</v>
      </c>
    </row>
    <row r="326" spans="2:7" x14ac:dyDescent="0.25">
      <c r="B326">
        <v>251000</v>
      </c>
      <c r="C326">
        <v>3</v>
      </c>
      <c r="D326" t="s">
        <v>768</v>
      </c>
      <c r="E326" t="s">
        <v>769</v>
      </c>
      <c r="F326">
        <v>250000</v>
      </c>
      <c r="G326" t="b">
        <v>1</v>
      </c>
    </row>
    <row r="327" spans="2:7" x14ac:dyDescent="0.25">
      <c r="B327">
        <v>251050</v>
      </c>
      <c r="C327">
        <v>4</v>
      </c>
      <c r="D327" t="s">
        <v>836</v>
      </c>
      <c r="E327" t="s">
        <v>837</v>
      </c>
      <c r="F327">
        <v>251000</v>
      </c>
      <c r="G327" t="b">
        <v>1</v>
      </c>
    </row>
    <row r="328" spans="2:7" x14ac:dyDescent="0.25">
      <c r="B328">
        <v>251100</v>
      </c>
      <c r="C328">
        <v>4</v>
      </c>
      <c r="D328" t="s">
        <v>838</v>
      </c>
      <c r="E328" t="s">
        <v>839</v>
      </c>
      <c r="F328">
        <v>251000</v>
      </c>
      <c r="G328" t="b">
        <v>1</v>
      </c>
    </row>
    <row r="329" spans="2:7" x14ac:dyDescent="0.25">
      <c r="B329">
        <v>251300</v>
      </c>
      <c r="C329">
        <v>3</v>
      </c>
      <c r="D329" t="s">
        <v>840</v>
      </c>
      <c r="E329" t="s">
        <v>841</v>
      </c>
      <c r="F329">
        <v>250000</v>
      </c>
      <c r="G329" t="b">
        <v>1</v>
      </c>
    </row>
    <row r="330" spans="2:7" x14ac:dyDescent="0.25">
      <c r="B330">
        <v>251330</v>
      </c>
      <c r="C330">
        <v>3</v>
      </c>
      <c r="D330" t="s">
        <v>810</v>
      </c>
      <c r="E330" t="s">
        <v>842</v>
      </c>
      <c r="F330">
        <v>250000</v>
      </c>
      <c r="G330" t="b">
        <v>1</v>
      </c>
    </row>
    <row r="331" spans="2:7" x14ac:dyDescent="0.25">
      <c r="B331">
        <v>251350</v>
      </c>
      <c r="C331">
        <v>3</v>
      </c>
      <c r="D331" t="s">
        <v>843</v>
      </c>
      <c r="E331" t="s">
        <v>844</v>
      </c>
      <c r="F331">
        <v>250000</v>
      </c>
      <c r="G331" t="b">
        <v>1</v>
      </c>
    </row>
    <row r="332" spans="2:7" x14ac:dyDescent="0.25">
      <c r="B332">
        <v>252000</v>
      </c>
      <c r="C332">
        <v>3</v>
      </c>
      <c r="D332" t="s">
        <v>845</v>
      </c>
      <c r="E332" t="s">
        <v>846</v>
      </c>
      <c r="F332">
        <v>250000</v>
      </c>
      <c r="G332" t="b">
        <v>1</v>
      </c>
    </row>
    <row r="333" spans="2:7" x14ac:dyDescent="0.25">
      <c r="B333">
        <v>252100</v>
      </c>
      <c r="C333">
        <v>3</v>
      </c>
      <c r="D333" t="s">
        <v>847</v>
      </c>
      <c r="E333" t="s">
        <v>847</v>
      </c>
      <c r="F333">
        <v>250000</v>
      </c>
      <c r="G333" t="b">
        <v>1</v>
      </c>
    </row>
    <row r="334" spans="2:7" x14ac:dyDescent="0.25">
      <c r="B334">
        <v>252150</v>
      </c>
      <c r="C334">
        <v>3</v>
      </c>
      <c r="D334" t="s">
        <v>848</v>
      </c>
      <c r="E334" t="s">
        <v>849</v>
      </c>
      <c r="F334">
        <v>250000</v>
      </c>
      <c r="G334" t="b">
        <v>1</v>
      </c>
    </row>
    <row r="335" spans="2:7" x14ac:dyDescent="0.25">
      <c r="B335">
        <v>252200</v>
      </c>
      <c r="C335">
        <v>3</v>
      </c>
      <c r="D335" t="s">
        <v>850</v>
      </c>
      <c r="E335" t="s">
        <v>850</v>
      </c>
      <c r="F335">
        <v>250000</v>
      </c>
      <c r="G335" t="b">
        <v>1</v>
      </c>
    </row>
    <row r="336" spans="2:7" x14ac:dyDescent="0.25">
      <c r="B336">
        <v>252250</v>
      </c>
      <c r="C336">
        <v>3</v>
      </c>
      <c r="D336" t="s">
        <v>851</v>
      </c>
      <c r="E336" t="s">
        <v>851</v>
      </c>
      <c r="F336">
        <v>250000</v>
      </c>
      <c r="G336" t="b">
        <v>1</v>
      </c>
    </row>
    <row r="337" spans="2:7" x14ac:dyDescent="0.25">
      <c r="B337">
        <v>252300</v>
      </c>
      <c r="C337">
        <v>3</v>
      </c>
      <c r="D337" t="s">
        <v>852</v>
      </c>
      <c r="E337" t="s">
        <v>673</v>
      </c>
      <c r="F337">
        <v>250000</v>
      </c>
      <c r="G337" t="b">
        <v>1</v>
      </c>
    </row>
    <row r="338" spans="2:7" x14ac:dyDescent="0.25">
      <c r="B338">
        <v>252400</v>
      </c>
      <c r="C338">
        <v>3</v>
      </c>
      <c r="D338" t="s">
        <v>684</v>
      </c>
      <c r="E338" t="s">
        <v>685</v>
      </c>
      <c r="F338">
        <v>250000</v>
      </c>
      <c r="G338" t="b">
        <v>1</v>
      </c>
    </row>
    <row r="339" spans="2:7" x14ac:dyDescent="0.25">
      <c r="B339">
        <v>252450</v>
      </c>
      <c r="C339">
        <v>3</v>
      </c>
      <c r="D339" t="s">
        <v>853</v>
      </c>
      <c r="E339" t="s">
        <v>854</v>
      </c>
      <c r="F339">
        <v>250000</v>
      </c>
      <c r="G339" t="b">
        <v>1</v>
      </c>
    </row>
    <row r="340" spans="2:7" x14ac:dyDescent="0.25">
      <c r="B340">
        <v>252500</v>
      </c>
      <c r="C340">
        <v>3</v>
      </c>
      <c r="D340" t="s">
        <v>756</v>
      </c>
      <c r="E340" t="s">
        <v>855</v>
      </c>
      <c r="F340">
        <v>250000</v>
      </c>
      <c r="G340" t="b">
        <v>1</v>
      </c>
    </row>
    <row r="341" spans="2:7" x14ac:dyDescent="0.25">
      <c r="B341">
        <v>252600</v>
      </c>
      <c r="C341">
        <v>3</v>
      </c>
      <c r="D341" t="s">
        <v>856</v>
      </c>
      <c r="E341" t="s">
        <v>857</v>
      </c>
      <c r="F341">
        <v>250000</v>
      </c>
      <c r="G341" t="b">
        <v>1</v>
      </c>
    </row>
    <row r="342" spans="2:7" x14ac:dyDescent="0.25">
      <c r="B342">
        <v>252700</v>
      </c>
      <c r="C342">
        <v>3</v>
      </c>
      <c r="D342" t="s">
        <v>858</v>
      </c>
      <c r="E342" t="s">
        <v>859</v>
      </c>
      <c r="F342">
        <v>250000</v>
      </c>
      <c r="G342" t="b">
        <v>1</v>
      </c>
    </row>
    <row r="343" spans="2:7" x14ac:dyDescent="0.25">
      <c r="B343">
        <v>252800</v>
      </c>
      <c r="C343">
        <v>3</v>
      </c>
      <c r="D343" t="s">
        <v>860</v>
      </c>
      <c r="E343" t="s">
        <v>815</v>
      </c>
      <c r="F343">
        <v>250000</v>
      </c>
      <c r="G343" t="b">
        <v>1</v>
      </c>
    </row>
    <row r="344" spans="2:7" x14ac:dyDescent="0.25">
      <c r="B344">
        <v>252900</v>
      </c>
      <c r="C344">
        <v>3</v>
      </c>
      <c r="D344" t="s">
        <v>861</v>
      </c>
      <c r="E344" t="s">
        <v>862</v>
      </c>
      <c r="F344">
        <v>250000</v>
      </c>
      <c r="G344" t="b">
        <v>1</v>
      </c>
    </row>
    <row r="345" spans="2:7" x14ac:dyDescent="0.25">
      <c r="B345">
        <v>259999</v>
      </c>
      <c r="C345">
        <v>3</v>
      </c>
      <c r="D345" t="s">
        <v>834</v>
      </c>
      <c r="E345" t="s">
        <v>835</v>
      </c>
      <c r="F345">
        <v>250000</v>
      </c>
      <c r="G345" t="b">
        <v>1</v>
      </c>
    </row>
    <row r="346" spans="2:7" x14ac:dyDescent="0.25">
      <c r="B346">
        <v>260000</v>
      </c>
      <c r="C346">
        <v>2</v>
      </c>
      <c r="D346" t="s">
        <v>863</v>
      </c>
      <c r="E346" t="s">
        <v>864</v>
      </c>
      <c r="F346">
        <v>200000</v>
      </c>
      <c r="G346" t="b">
        <v>1</v>
      </c>
    </row>
    <row r="347" spans="2:7" x14ac:dyDescent="0.25">
      <c r="B347">
        <v>299999</v>
      </c>
      <c r="C347">
        <v>2</v>
      </c>
      <c r="D347" t="s">
        <v>865</v>
      </c>
      <c r="E347" t="s">
        <v>866</v>
      </c>
      <c r="F347">
        <v>200000</v>
      </c>
      <c r="G347" t="b">
        <v>1</v>
      </c>
    </row>
    <row r="348" spans="2:7" x14ac:dyDescent="0.25">
      <c r="B348">
        <v>300000</v>
      </c>
      <c r="C348">
        <v>1</v>
      </c>
      <c r="D348" t="s">
        <v>867</v>
      </c>
      <c r="E348" t="s">
        <v>29</v>
      </c>
      <c r="F348">
        <v>0</v>
      </c>
      <c r="G348" t="b">
        <v>0</v>
      </c>
    </row>
    <row r="349" spans="2:7" x14ac:dyDescent="0.25">
      <c r="B349">
        <v>310000</v>
      </c>
      <c r="C349">
        <v>2</v>
      </c>
      <c r="D349" t="s">
        <v>868</v>
      </c>
      <c r="E349" t="s">
        <v>869</v>
      </c>
      <c r="F349">
        <v>300000</v>
      </c>
      <c r="G349" t="b">
        <v>1</v>
      </c>
    </row>
    <row r="350" spans="2:7" x14ac:dyDescent="0.25">
      <c r="B350">
        <v>310500</v>
      </c>
      <c r="C350">
        <v>2</v>
      </c>
      <c r="D350" t="s">
        <v>870</v>
      </c>
      <c r="E350" t="s">
        <v>870</v>
      </c>
      <c r="F350">
        <v>300000</v>
      </c>
      <c r="G350" t="b">
        <v>1</v>
      </c>
    </row>
    <row r="351" spans="2:7" x14ac:dyDescent="0.25">
      <c r="B351">
        <v>311000</v>
      </c>
      <c r="C351">
        <v>2</v>
      </c>
      <c r="D351" t="s">
        <v>871</v>
      </c>
      <c r="E351" t="s">
        <v>872</v>
      </c>
      <c r="F351">
        <v>300000</v>
      </c>
      <c r="G351" t="b">
        <v>1</v>
      </c>
    </row>
    <row r="352" spans="2:7" x14ac:dyDescent="0.25">
      <c r="B352">
        <v>312000</v>
      </c>
      <c r="C352">
        <v>2</v>
      </c>
      <c r="D352" t="s">
        <v>873</v>
      </c>
      <c r="E352" t="s">
        <v>874</v>
      </c>
      <c r="F352">
        <v>300000</v>
      </c>
      <c r="G352" t="b">
        <v>1</v>
      </c>
    </row>
    <row r="353" spans="2:7" x14ac:dyDescent="0.25">
      <c r="B353">
        <v>313000</v>
      </c>
      <c r="C353">
        <v>2</v>
      </c>
      <c r="D353" t="s">
        <v>875</v>
      </c>
      <c r="E353" t="s">
        <v>876</v>
      </c>
      <c r="F353">
        <v>300000</v>
      </c>
      <c r="G353" t="b">
        <v>1</v>
      </c>
    </row>
    <row r="354" spans="2:7" x14ac:dyDescent="0.25">
      <c r="B354">
        <v>314000</v>
      </c>
      <c r="C354">
        <v>2</v>
      </c>
      <c r="D354" t="s">
        <v>877</v>
      </c>
      <c r="E354" t="s">
        <v>878</v>
      </c>
      <c r="F354">
        <v>300000</v>
      </c>
      <c r="G354" t="b">
        <v>1</v>
      </c>
    </row>
    <row r="355" spans="2:7" x14ac:dyDescent="0.25">
      <c r="B355">
        <v>315000</v>
      </c>
      <c r="C355">
        <v>2</v>
      </c>
      <c r="D355" t="s">
        <v>879</v>
      </c>
      <c r="E355" t="s">
        <v>880</v>
      </c>
      <c r="F355">
        <v>300000</v>
      </c>
      <c r="G355" t="b">
        <v>1</v>
      </c>
    </row>
    <row r="356" spans="2:7" x14ac:dyDescent="0.25">
      <c r="B356">
        <v>316000</v>
      </c>
      <c r="C356">
        <v>2</v>
      </c>
      <c r="D356" t="s">
        <v>881</v>
      </c>
      <c r="E356" t="s">
        <v>882</v>
      </c>
      <c r="F356">
        <v>300000</v>
      </c>
      <c r="G356" t="b">
        <v>1</v>
      </c>
    </row>
    <row r="357" spans="2:7" x14ac:dyDescent="0.25">
      <c r="B357">
        <v>317000</v>
      </c>
      <c r="C357">
        <v>2</v>
      </c>
      <c r="D357" t="s">
        <v>615</v>
      </c>
      <c r="E357" t="s">
        <v>883</v>
      </c>
      <c r="F357">
        <v>300000</v>
      </c>
      <c r="G357" t="b">
        <v>1</v>
      </c>
    </row>
    <row r="358" spans="2:7" x14ac:dyDescent="0.25">
      <c r="B358">
        <v>317500</v>
      </c>
      <c r="C358">
        <v>2</v>
      </c>
      <c r="D358" t="s">
        <v>884</v>
      </c>
      <c r="E358" t="s">
        <v>885</v>
      </c>
      <c r="F358">
        <v>300000</v>
      </c>
      <c r="G358" t="b">
        <v>1</v>
      </c>
    </row>
    <row r="359" spans="2:7" x14ac:dyDescent="0.25">
      <c r="B359">
        <v>317750</v>
      </c>
      <c r="C359">
        <v>2</v>
      </c>
      <c r="D359" t="s">
        <v>886</v>
      </c>
      <c r="E359" t="s">
        <v>887</v>
      </c>
      <c r="F359">
        <v>300000</v>
      </c>
      <c r="G359" t="b">
        <v>1</v>
      </c>
    </row>
    <row r="360" spans="2:7" x14ac:dyDescent="0.25">
      <c r="B360">
        <v>318000</v>
      </c>
      <c r="C360">
        <v>2</v>
      </c>
      <c r="D360" t="s">
        <v>888</v>
      </c>
      <c r="E360" t="s">
        <v>889</v>
      </c>
      <c r="F360">
        <v>300000</v>
      </c>
      <c r="G360" t="b">
        <v>1</v>
      </c>
    </row>
    <row r="361" spans="2:7" x14ac:dyDescent="0.25">
      <c r="B361">
        <v>318500</v>
      </c>
      <c r="C361">
        <v>2</v>
      </c>
      <c r="D361" t="s">
        <v>890</v>
      </c>
      <c r="E361" t="s">
        <v>891</v>
      </c>
      <c r="F361">
        <v>300000</v>
      </c>
      <c r="G361" t="b">
        <v>1</v>
      </c>
    </row>
    <row r="362" spans="2:7" x14ac:dyDescent="0.25">
      <c r="B362">
        <v>399999</v>
      </c>
      <c r="C362">
        <v>2</v>
      </c>
      <c r="D362" t="s">
        <v>892</v>
      </c>
      <c r="E362" t="s">
        <v>893</v>
      </c>
      <c r="F362">
        <v>300000</v>
      </c>
      <c r="G362" t="b">
        <v>1</v>
      </c>
    </row>
    <row r="363" spans="2:7" x14ac:dyDescent="0.25">
      <c r="B363">
        <v>400000</v>
      </c>
      <c r="C363">
        <v>1</v>
      </c>
      <c r="D363" t="s">
        <v>894</v>
      </c>
      <c r="E363" t="s">
        <v>41</v>
      </c>
      <c r="F363">
        <v>0</v>
      </c>
      <c r="G363" t="b">
        <v>0</v>
      </c>
    </row>
    <row r="364" spans="2:7" x14ac:dyDescent="0.25">
      <c r="B364">
        <v>410000</v>
      </c>
      <c r="C364">
        <v>2</v>
      </c>
      <c r="D364" t="s">
        <v>895</v>
      </c>
      <c r="E364" t="s">
        <v>896</v>
      </c>
      <c r="F364">
        <v>400000</v>
      </c>
      <c r="G364" t="b">
        <v>1</v>
      </c>
    </row>
    <row r="365" spans="2:7" x14ac:dyDescent="0.25">
      <c r="B365">
        <v>411000</v>
      </c>
      <c r="C365">
        <v>3</v>
      </c>
      <c r="D365" t="s">
        <v>897</v>
      </c>
      <c r="E365" t="s">
        <v>898</v>
      </c>
      <c r="F365">
        <v>410000</v>
      </c>
      <c r="G365" t="b">
        <v>1</v>
      </c>
    </row>
    <row r="366" spans="2:7" x14ac:dyDescent="0.25">
      <c r="B366">
        <v>411100</v>
      </c>
      <c r="C366">
        <v>4</v>
      </c>
      <c r="D366" t="s">
        <v>899</v>
      </c>
      <c r="E366" t="s">
        <v>900</v>
      </c>
      <c r="F366">
        <v>411000</v>
      </c>
      <c r="G366" t="b">
        <v>1</v>
      </c>
    </row>
    <row r="367" spans="2:7" x14ac:dyDescent="0.25">
      <c r="B367">
        <v>411210</v>
      </c>
      <c r="C367">
        <v>3</v>
      </c>
      <c r="D367" t="s">
        <v>901</v>
      </c>
      <c r="E367" t="s">
        <v>902</v>
      </c>
      <c r="F367">
        <v>410000</v>
      </c>
      <c r="G367" t="b">
        <v>1</v>
      </c>
    </row>
    <row r="368" spans="2:7" x14ac:dyDescent="0.25">
      <c r="B368">
        <v>411350</v>
      </c>
      <c r="C368">
        <v>3</v>
      </c>
      <c r="D368" t="s">
        <v>903</v>
      </c>
      <c r="E368" t="s">
        <v>904</v>
      </c>
      <c r="F368">
        <v>410000</v>
      </c>
      <c r="G368" t="b">
        <v>1</v>
      </c>
    </row>
    <row r="369" spans="2:7" x14ac:dyDescent="0.25">
      <c r="B369">
        <v>411500</v>
      </c>
      <c r="C369">
        <v>3</v>
      </c>
      <c r="D369" t="s">
        <v>905</v>
      </c>
      <c r="E369" t="s">
        <v>906</v>
      </c>
      <c r="F369">
        <v>410000</v>
      </c>
      <c r="G369" t="b">
        <v>1</v>
      </c>
    </row>
    <row r="370" spans="2:7" x14ac:dyDescent="0.25">
      <c r="B370">
        <v>412000</v>
      </c>
      <c r="C370">
        <v>3</v>
      </c>
      <c r="D370" t="s">
        <v>907</v>
      </c>
      <c r="E370" t="s">
        <v>908</v>
      </c>
      <c r="F370">
        <v>410000</v>
      </c>
      <c r="G370" t="b">
        <v>1</v>
      </c>
    </row>
    <row r="371" spans="2:7" x14ac:dyDescent="0.25">
      <c r="B371">
        <v>412500</v>
      </c>
      <c r="C371">
        <v>3</v>
      </c>
      <c r="D371" t="s">
        <v>909</v>
      </c>
      <c r="E371" t="s">
        <v>910</v>
      </c>
      <c r="F371">
        <v>410000</v>
      </c>
      <c r="G371" t="b">
        <v>1</v>
      </c>
    </row>
    <row r="372" spans="2:7" x14ac:dyDescent="0.25">
      <c r="B372">
        <v>413000</v>
      </c>
      <c r="C372">
        <v>4</v>
      </c>
      <c r="D372" t="s">
        <v>911</v>
      </c>
      <c r="E372" t="s">
        <v>912</v>
      </c>
      <c r="F372">
        <v>412500</v>
      </c>
      <c r="G372" t="b">
        <v>1</v>
      </c>
    </row>
    <row r="373" spans="2:7" x14ac:dyDescent="0.25">
      <c r="B373">
        <v>414000</v>
      </c>
      <c r="C373">
        <v>4</v>
      </c>
      <c r="D373" t="s">
        <v>913</v>
      </c>
      <c r="E373" t="s">
        <v>914</v>
      </c>
      <c r="F373">
        <v>412500</v>
      </c>
      <c r="G373" t="b">
        <v>1</v>
      </c>
    </row>
    <row r="374" spans="2:7" x14ac:dyDescent="0.25">
      <c r="B374">
        <v>414250</v>
      </c>
      <c r="C374">
        <v>4</v>
      </c>
      <c r="D374" t="s">
        <v>915</v>
      </c>
      <c r="E374" t="s">
        <v>916</v>
      </c>
      <c r="F374">
        <v>412500</v>
      </c>
      <c r="G374" t="b">
        <v>1</v>
      </c>
    </row>
    <row r="375" spans="2:7" x14ac:dyDescent="0.25">
      <c r="B375">
        <v>414499</v>
      </c>
      <c r="C375">
        <v>4</v>
      </c>
      <c r="D375" t="s">
        <v>917</v>
      </c>
      <c r="E375" t="s">
        <v>918</v>
      </c>
      <c r="F375">
        <v>412500</v>
      </c>
      <c r="G375" t="b">
        <v>1</v>
      </c>
    </row>
    <row r="376" spans="2:7" x14ac:dyDescent="0.25">
      <c r="B376">
        <v>416000</v>
      </c>
      <c r="C376">
        <v>3</v>
      </c>
      <c r="D376" t="s">
        <v>919</v>
      </c>
      <c r="E376" t="s">
        <v>920</v>
      </c>
      <c r="F376">
        <v>410000</v>
      </c>
      <c r="G376" t="b">
        <v>1</v>
      </c>
    </row>
    <row r="377" spans="2:7" x14ac:dyDescent="0.25">
      <c r="B377">
        <v>416100</v>
      </c>
      <c r="C377">
        <v>4</v>
      </c>
      <c r="D377" t="s">
        <v>731</v>
      </c>
      <c r="E377" t="s">
        <v>732</v>
      </c>
      <c r="F377">
        <v>416000</v>
      </c>
      <c r="G377" t="b">
        <v>1</v>
      </c>
    </row>
    <row r="378" spans="2:7" x14ac:dyDescent="0.25">
      <c r="B378">
        <v>416200</v>
      </c>
      <c r="C378">
        <v>4</v>
      </c>
      <c r="D378" t="s">
        <v>921</v>
      </c>
      <c r="E378" t="s">
        <v>922</v>
      </c>
      <c r="F378">
        <v>416000</v>
      </c>
      <c r="G378" t="b">
        <v>1</v>
      </c>
    </row>
    <row r="379" spans="2:7" x14ac:dyDescent="0.25">
      <c r="B379">
        <v>416300</v>
      </c>
      <c r="C379">
        <v>4</v>
      </c>
      <c r="D379" t="s">
        <v>923</v>
      </c>
      <c r="E379" t="s">
        <v>924</v>
      </c>
      <c r="F379">
        <v>416000</v>
      </c>
      <c r="G379" t="b">
        <v>1</v>
      </c>
    </row>
    <row r="380" spans="2:7" x14ac:dyDescent="0.25">
      <c r="B380">
        <v>416500</v>
      </c>
      <c r="C380">
        <v>3</v>
      </c>
      <c r="D380" t="s">
        <v>925</v>
      </c>
      <c r="E380" t="s">
        <v>926</v>
      </c>
      <c r="F380">
        <v>410000</v>
      </c>
      <c r="G380" t="b">
        <v>1</v>
      </c>
    </row>
    <row r="381" spans="2:7" x14ac:dyDescent="0.25">
      <c r="B381">
        <v>416700</v>
      </c>
      <c r="C381">
        <v>3</v>
      </c>
      <c r="D381" t="s">
        <v>927</v>
      </c>
      <c r="E381" t="s">
        <v>928</v>
      </c>
      <c r="F381">
        <v>410000</v>
      </c>
      <c r="G381" t="b">
        <v>1</v>
      </c>
    </row>
    <row r="382" spans="2:7" x14ac:dyDescent="0.25">
      <c r="B382">
        <v>416750</v>
      </c>
      <c r="C382">
        <v>3</v>
      </c>
      <c r="D382" t="s">
        <v>929</v>
      </c>
      <c r="E382" t="s">
        <v>930</v>
      </c>
      <c r="F382">
        <v>410000</v>
      </c>
      <c r="G382" t="b">
        <v>1</v>
      </c>
    </row>
    <row r="383" spans="2:7" x14ac:dyDescent="0.25">
      <c r="B383">
        <v>416800</v>
      </c>
      <c r="C383">
        <v>3</v>
      </c>
      <c r="D383" t="s">
        <v>931</v>
      </c>
      <c r="E383" t="s">
        <v>932</v>
      </c>
      <c r="F383">
        <v>410000</v>
      </c>
      <c r="G383" t="b">
        <v>1</v>
      </c>
    </row>
    <row r="384" spans="2:7" x14ac:dyDescent="0.25">
      <c r="B384">
        <v>417000</v>
      </c>
      <c r="C384">
        <v>3</v>
      </c>
      <c r="D384" t="s">
        <v>933</v>
      </c>
      <c r="E384" t="s">
        <v>934</v>
      </c>
      <c r="F384">
        <v>410000</v>
      </c>
      <c r="G384" t="b">
        <v>1</v>
      </c>
    </row>
    <row r="385" spans="2:7" x14ac:dyDescent="0.25">
      <c r="B385">
        <v>419999</v>
      </c>
      <c r="C385">
        <v>3</v>
      </c>
      <c r="D385" t="s">
        <v>935</v>
      </c>
      <c r="E385" t="s">
        <v>936</v>
      </c>
      <c r="F385">
        <v>410000</v>
      </c>
      <c r="G385" t="b">
        <v>1</v>
      </c>
    </row>
    <row r="386" spans="2:7" x14ac:dyDescent="0.25">
      <c r="B386">
        <v>420000</v>
      </c>
      <c r="C386">
        <v>2</v>
      </c>
      <c r="D386" t="s">
        <v>937</v>
      </c>
      <c r="E386" t="s">
        <v>938</v>
      </c>
      <c r="F386">
        <v>400000</v>
      </c>
      <c r="G386" t="b">
        <v>1</v>
      </c>
    </row>
    <row r="387" spans="2:7" x14ac:dyDescent="0.25">
      <c r="B387">
        <v>421000</v>
      </c>
      <c r="C387">
        <v>3</v>
      </c>
      <c r="D387" t="s">
        <v>939</v>
      </c>
      <c r="E387" t="s">
        <v>898</v>
      </c>
      <c r="F387">
        <v>420000</v>
      </c>
      <c r="G387" t="b">
        <v>1</v>
      </c>
    </row>
    <row r="388" spans="2:7" x14ac:dyDescent="0.25">
      <c r="B388">
        <v>421100</v>
      </c>
      <c r="C388">
        <v>4</v>
      </c>
      <c r="D388" t="s">
        <v>940</v>
      </c>
      <c r="E388" t="s">
        <v>941</v>
      </c>
      <c r="F388">
        <v>421000</v>
      </c>
      <c r="G388" t="b">
        <v>1</v>
      </c>
    </row>
    <row r="389" spans="2:7" x14ac:dyDescent="0.25">
      <c r="B389">
        <v>421999</v>
      </c>
      <c r="C389">
        <v>4</v>
      </c>
      <c r="D389" t="s">
        <v>942</v>
      </c>
      <c r="E389" t="s">
        <v>943</v>
      </c>
      <c r="F389">
        <v>421000</v>
      </c>
      <c r="G389" t="b">
        <v>1</v>
      </c>
    </row>
    <row r="390" spans="2:7" x14ac:dyDescent="0.25">
      <c r="B390">
        <v>422000</v>
      </c>
      <c r="C390">
        <v>3</v>
      </c>
      <c r="D390" t="s">
        <v>944</v>
      </c>
      <c r="E390" t="s">
        <v>945</v>
      </c>
      <c r="F390">
        <v>420000</v>
      </c>
      <c r="G390" t="b">
        <v>1</v>
      </c>
    </row>
    <row r="391" spans="2:7" x14ac:dyDescent="0.25">
      <c r="B391">
        <v>422350</v>
      </c>
      <c r="C391">
        <v>3</v>
      </c>
      <c r="D391" t="s">
        <v>903</v>
      </c>
      <c r="E391" t="s">
        <v>946</v>
      </c>
      <c r="F391">
        <v>420000</v>
      </c>
      <c r="G391" t="b">
        <v>1</v>
      </c>
    </row>
    <row r="392" spans="2:7" x14ac:dyDescent="0.25">
      <c r="B392">
        <v>423000</v>
      </c>
      <c r="C392">
        <v>3</v>
      </c>
      <c r="D392" t="s">
        <v>947</v>
      </c>
      <c r="E392" t="s">
        <v>948</v>
      </c>
      <c r="F392">
        <v>420000</v>
      </c>
      <c r="G392" t="b">
        <v>1</v>
      </c>
    </row>
    <row r="393" spans="2:7" x14ac:dyDescent="0.25">
      <c r="B393">
        <v>423500</v>
      </c>
      <c r="C393">
        <v>3</v>
      </c>
      <c r="D393" t="s">
        <v>949</v>
      </c>
      <c r="E393" t="s">
        <v>950</v>
      </c>
      <c r="F393">
        <v>420000</v>
      </c>
      <c r="G393" t="b">
        <v>1</v>
      </c>
    </row>
    <row r="394" spans="2:7" x14ac:dyDescent="0.25">
      <c r="B394">
        <v>424000</v>
      </c>
      <c r="C394">
        <v>3</v>
      </c>
      <c r="D394" t="s">
        <v>951</v>
      </c>
      <c r="E394" t="s">
        <v>934</v>
      </c>
      <c r="F394">
        <v>420000</v>
      </c>
      <c r="G394" t="b">
        <v>1</v>
      </c>
    </row>
    <row r="395" spans="2:7" x14ac:dyDescent="0.25">
      <c r="B395">
        <v>425000</v>
      </c>
      <c r="C395">
        <v>3</v>
      </c>
      <c r="D395" t="s">
        <v>952</v>
      </c>
      <c r="E395" t="s">
        <v>953</v>
      </c>
      <c r="F395">
        <v>420000</v>
      </c>
      <c r="G395" t="b">
        <v>1</v>
      </c>
    </row>
    <row r="396" spans="2:7" x14ac:dyDescent="0.25">
      <c r="B396">
        <v>425500</v>
      </c>
      <c r="C396">
        <v>3</v>
      </c>
      <c r="D396" t="s">
        <v>954</v>
      </c>
      <c r="E396" t="s">
        <v>955</v>
      </c>
      <c r="F396">
        <v>420000</v>
      </c>
      <c r="G396" t="b">
        <v>1</v>
      </c>
    </row>
    <row r="397" spans="2:7" x14ac:dyDescent="0.25">
      <c r="B397">
        <v>425505</v>
      </c>
      <c r="C397">
        <v>4</v>
      </c>
      <c r="D397" t="s">
        <v>956</v>
      </c>
      <c r="E397" t="s">
        <v>957</v>
      </c>
      <c r="F397">
        <v>425500</v>
      </c>
      <c r="G397" t="b">
        <v>1</v>
      </c>
    </row>
    <row r="398" spans="2:7" x14ac:dyDescent="0.25">
      <c r="B398">
        <v>425506</v>
      </c>
      <c r="C398">
        <v>5</v>
      </c>
      <c r="D398" t="s">
        <v>958</v>
      </c>
      <c r="E398" t="s">
        <v>959</v>
      </c>
      <c r="F398">
        <v>425505</v>
      </c>
      <c r="G398" t="b">
        <v>1</v>
      </c>
    </row>
    <row r="399" spans="2:7" x14ac:dyDescent="0.25">
      <c r="B399">
        <v>425507</v>
      </c>
      <c r="C399">
        <v>5</v>
      </c>
      <c r="D399" t="s">
        <v>960</v>
      </c>
      <c r="E399" t="s">
        <v>961</v>
      </c>
      <c r="F399">
        <v>425505</v>
      </c>
      <c r="G399" t="b">
        <v>1</v>
      </c>
    </row>
    <row r="400" spans="2:7" x14ac:dyDescent="0.25">
      <c r="B400">
        <v>425508</v>
      </c>
      <c r="C400">
        <v>5</v>
      </c>
      <c r="D400" t="s">
        <v>962</v>
      </c>
      <c r="E400" t="s">
        <v>963</v>
      </c>
      <c r="F400">
        <v>425505</v>
      </c>
      <c r="G400" t="b">
        <v>1</v>
      </c>
    </row>
    <row r="401" spans="2:7" x14ac:dyDescent="0.25">
      <c r="B401">
        <v>425525</v>
      </c>
      <c r="C401">
        <v>4</v>
      </c>
      <c r="D401" t="s">
        <v>964</v>
      </c>
      <c r="E401" t="s">
        <v>965</v>
      </c>
      <c r="F401">
        <v>425500</v>
      </c>
      <c r="G401" t="b">
        <v>1</v>
      </c>
    </row>
    <row r="402" spans="2:7" x14ac:dyDescent="0.25">
      <c r="B402">
        <v>425526</v>
      </c>
      <c r="C402">
        <v>5</v>
      </c>
      <c r="D402" t="s">
        <v>966</v>
      </c>
      <c r="E402" t="s">
        <v>967</v>
      </c>
      <c r="F402">
        <v>425525</v>
      </c>
      <c r="G402" t="b">
        <v>1</v>
      </c>
    </row>
    <row r="403" spans="2:7" x14ac:dyDescent="0.25">
      <c r="B403">
        <v>425528</v>
      </c>
      <c r="C403">
        <v>5</v>
      </c>
      <c r="D403" t="s">
        <v>968</v>
      </c>
      <c r="E403" t="s">
        <v>969</v>
      </c>
      <c r="F403">
        <v>425525</v>
      </c>
      <c r="G403" t="b">
        <v>1</v>
      </c>
    </row>
    <row r="404" spans="2:7" x14ac:dyDescent="0.25">
      <c r="B404">
        <v>425600</v>
      </c>
      <c r="C404">
        <v>3</v>
      </c>
      <c r="D404" t="s">
        <v>970</v>
      </c>
      <c r="E404" t="s">
        <v>971</v>
      </c>
      <c r="F404">
        <v>420000</v>
      </c>
      <c r="G404" t="b">
        <v>1</v>
      </c>
    </row>
    <row r="405" spans="2:7" x14ac:dyDescent="0.25">
      <c r="B405">
        <v>426000</v>
      </c>
      <c r="C405">
        <v>3</v>
      </c>
      <c r="D405" t="s">
        <v>972</v>
      </c>
      <c r="E405" t="s">
        <v>973</v>
      </c>
      <c r="F405">
        <v>420000</v>
      </c>
      <c r="G405" t="b">
        <v>1</v>
      </c>
    </row>
    <row r="406" spans="2:7" x14ac:dyDescent="0.25">
      <c r="B406">
        <v>426050</v>
      </c>
      <c r="C406">
        <v>4</v>
      </c>
      <c r="D406" t="s">
        <v>974</v>
      </c>
      <c r="E406" t="s">
        <v>975</v>
      </c>
      <c r="F406">
        <v>426000</v>
      </c>
      <c r="G406" t="b">
        <v>1</v>
      </c>
    </row>
    <row r="407" spans="2:7" x14ac:dyDescent="0.25">
      <c r="B407">
        <v>426100</v>
      </c>
      <c r="C407">
        <v>4</v>
      </c>
      <c r="D407" t="s">
        <v>976</v>
      </c>
      <c r="E407" t="s">
        <v>977</v>
      </c>
      <c r="F407">
        <v>426000</v>
      </c>
      <c r="G407" t="b">
        <v>1</v>
      </c>
    </row>
    <row r="408" spans="2:7" x14ac:dyDescent="0.25">
      <c r="B408">
        <v>426150</v>
      </c>
      <c r="C408">
        <v>4</v>
      </c>
      <c r="D408" t="s">
        <v>978</v>
      </c>
      <c r="E408" t="s">
        <v>979</v>
      </c>
      <c r="F408">
        <v>426000</v>
      </c>
      <c r="G408" t="b">
        <v>1</v>
      </c>
    </row>
    <row r="409" spans="2:7" x14ac:dyDescent="0.25">
      <c r="B409">
        <v>426500</v>
      </c>
      <c r="C409">
        <v>3</v>
      </c>
      <c r="D409" t="s">
        <v>830</v>
      </c>
      <c r="E409" t="s">
        <v>831</v>
      </c>
      <c r="F409">
        <v>420000</v>
      </c>
      <c r="G409" t="b">
        <v>1</v>
      </c>
    </row>
    <row r="410" spans="2:7" x14ac:dyDescent="0.25">
      <c r="B410">
        <v>426600</v>
      </c>
      <c r="C410">
        <v>3</v>
      </c>
      <c r="D410" t="s">
        <v>861</v>
      </c>
      <c r="E410" t="s">
        <v>862</v>
      </c>
      <c r="F410">
        <v>420000</v>
      </c>
      <c r="G410" t="b">
        <v>1</v>
      </c>
    </row>
    <row r="411" spans="2:7" x14ac:dyDescent="0.25">
      <c r="B411">
        <v>427000</v>
      </c>
      <c r="C411">
        <v>3</v>
      </c>
      <c r="D411" t="s">
        <v>980</v>
      </c>
      <c r="E411" t="s">
        <v>981</v>
      </c>
      <c r="F411">
        <v>420000</v>
      </c>
      <c r="G411" t="b">
        <v>1</v>
      </c>
    </row>
    <row r="412" spans="2:7" x14ac:dyDescent="0.25">
      <c r="B412">
        <v>427500</v>
      </c>
      <c r="C412">
        <v>3</v>
      </c>
      <c r="D412" t="s">
        <v>982</v>
      </c>
      <c r="E412" t="s">
        <v>983</v>
      </c>
      <c r="F412">
        <v>420000</v>
      </c>
      <c r="G412" t="b">
        <v>1</v>
      </c>
    </row>
    <row r="413" spans="2:7" x14ac:dyDescent="0.25">
      <c r="B413">
        <v>427510</v>
      </c>
      <c r="C413">
        <v>4</v>
      </c>
      <c r="D413" t="s">
        <v>984</v>
      </c>
      <c r="E413" t="s">
        <v>985</v>
      </c>
      <c r="F413">
        <v>427500</v>
      </c>
      <c r="G413" t="b">
        <v>1</v>
      </c>
    </row>
    <row r="414" spans="2:7" x14ac:dyDescent="0.25">
      <c r="B414">
        <v>427520</v>
      </c>
      <c r="C414">
        <v>4</v>
      </c>
      <c r="D414" t="s">
        <v>986</v>
      </c>
      <c r="E414" t="s">
        <v>987</v>
      </c>
      <c r="F414">
        <v>427500</v>
      </c>
      <c r="G414" t="b">
        <v>1</v>
      </c>
    </row>
    <row r="415" spans="2:7" x14ac:dyDescent="0.25">
      <c r="B415">
        <v>427559</v>
      </c>
      <c r="C415">
        <v>4</v>
      </c>
      <c r="D415" t="s">
        <v>988</v>
      </c>
      <c r="E415" t="s">
        <v>989</v>
      </c>
      <c r="F415">
        <v>427500</v>
      </c>
      <c r="G415" t="b">
        <v>1</v>
      </c>
    </row>
    <row r="416" spans="2:7" x14ac:dyDescent="0.25">
      <c r="B416">
        <v>427750</v>
      </c>
      <c r="C416">
        <v>3</v>
      </c>
      <c r="D416" t="s">
        <v>990</v>
      </c>
      <c r="E416" t="s">
        <v>991</v>
      </c>
      <c r="F416">
        <v>420000</v>
      </c>
      <c r="G416" t="b">
        <v>1</v>
      </c>
    </row>
    <row r="417" spans="2:7" x14ac:dyDescent="0.25">
      <c r="B417">
        <v>427800</v>
      </c>
      <c r="C417">
        <v>3</v>
      </c>
      <c r="D417" t="s">
        <v>992</v>
      </c>
      <c r="E417" t="s">
        <v>993</v>
      </c>
      <c r="F417">
        <v>420000</v>
      </c>
      <c r="G417" t="b">
        <v>1</v>
      </c>
    </row>
    <row r="418" spans="2:7" x14ac:dyDescent="0.25">
      <c r="B418">
        <v>427820</v>
      </c>
      <c r="C418">
        <v>3</v>
      </c>
      <c r="D418" t="s">
        <v>994</v>
      </c>
      <c r="E418" t="s">
        <v>995</v>
      </c>
      <c r="F418">
        <v>420000</v>
      </c>
      <c r="G418" t="b">
        <v>1</v>
      </c>
    </row>
    <row r="419" spans="2:7" x14ac:dyDescent="0.25">
      <c r="B419">
        <v>427850</v>
      </c>
      <c r="C419">
        <v>3</v>
      </c>
      <c r="D419" t="s">
        <v>996</v>
      </c>
      <c r="E419" t="s">
        <v>997</v>
      </c>
      <c r="F419">
        <v>420000</v>
      </c>
      <c r="G419" t="b">
        <v>1</v>
      </c>
    </row>
    <row r="420" spans="2:7" x14ac:dyDescent="0.25">
      <c r="B420">
        <v>429999</v>
      </c>
      <c r="C420">
        <v>3</v>
      </c>
      <c r="D420" t="s">
        <v>998</v>
      </c>
      <c r="E420" t="s">
        <v>999</v>
      </c>
      <c r="F420">
        <v>420000</v>
      </c>
      <c r="G420" t="b">
        <v>1</v>
      </c>
    </row>
    <row r="421" spans="2:7" x14ac:dyDescent="0.25">
      <c r="B421">
        <v>450000</v>
      </c>
      <c r="C421">
        <v>2</v>
      </c>
      <c r="D421" t="s">
        <v>1000</v>
      </c>
      <c r="E421" t="s">
        <v>1001</v>
      </c>
      <c r="F421">
        <v>400000</v>
      </c>
      <c r="G421" t="b">
        <v>1</v>
      </c>
    </row>
    <row r="422" spans="2:7" x14ac:dyDescent="0.25">
      <c r="B422">
        <v>451000</v>
      </c>
      <c r="C422">
        <v>3</v>
      </c>
      <c r="D422" t="s">
        <v>1002</v>
      </c>
      <c r="E422" t="s">
        <v>1003</v>
      </c>
      <c r="F422">
        <v>450000</v>
      </c>
      <c r="G422" t="b">
        <v>1</v>
      </c>
    </row>
    <row r="423" spans="2:7" x14ac:dyDescent="0.25">
      <c r="B423">
        <v>452000</v>
      </c>
      <c r="C423">
        <v>3</v>
      </c>
      <c r="D423" t="s">
        <v>1004</v>
      </c>
      <c r="E423" t="s">
        <v>1005</v>
      </c>
      <c r="F423">
        <v>450000</v>
      </c>
      <c r="G423" t="b">
        <v>1</v>
      </c>
    </row>
    <row r="424" spans="2:7" x14ac:dyDescent="0.25">
      <c r="B424">
        <v>452500</v>
      </c>
      <c r="C424">
        <v>3</v>
      </c>
      <c r="D424" t="s">
        <v>1006</v>
      </c>
      <c r="E424" t="s">
        <v>1007</v>
      </c>
      <c r="F424">
        <v>450000</v>
      </c>
      <c r="G424" t="b">
        <v>1</v>
      </c>
    </row>
    <row r="425" spans="2:7" x14ac:dyDescent="0.25">
      <c r="B425">
        <v>452600</v>
      </c>
      <c r="C425">
        <v>3</v>
      </c>
      <c r="D425" t="s">
        <v>1008</v>
      </c>
      <c r="E425" t="s">
        <v>1009</v>
      </c>
      <c r="F425">
        <v>450000</v>
      </c>
      <c r="G425" t="b">
        <v>1</v>
      </c>
    </row>
    <row r="426" spans="2:7" x14ac:dyDescent="0.25">
      <c r="B426">
        <v>452700</v>
      </c>
      <c r="C426">
        <v>3</v>
      </c>
      <c r="D426" t="s">
        <v>1010</v>
      </c>
      <c r="E426" t="s">
        <v>1011</v>
      </c>
      <c r="F426">
        <v>450000</v>
      </c>
      <c r="G426" t="b">
        <v>1</v>
      </c>
    </row>
    <row r="427" spans="2:7" x14ac:dyDescent="0.25">
      <c r="B427">
        <v>452800</v>
      </c>
      <c r="C427">
        <v>3</v>
      </c>
      <c r="D427" t="s">
        <v>1012</v>
      </c>
      <c r="E427" t="s">
        <v>1013</v>
      </c>
      <c r="F427">
        <v>450000</v>
      </c>
      <c r="G427" t="b">
        <v>1</v>
      </c>
    </row>
    <row r="428" spans="2:7" x14ac:dyDescent="0.25">
      <c r="B428">
        <v>452900</v>
      </c>
      <c r="C428">
        <v>3</v>
      </c>
      <c r="D428" t="s">
        <v>919</v>
      </c>
      <c r="E428" t="s">
        <v>1014</v>
      </c>
      <c r="F428">
        <v>450000</v>
      </c>
      <c r="G428" t="b">
        <v>1</v>
      </c>
    </row>
    <row r="429" spans="2:7" x14ac:dyDescent="0.25">
      <c r="B429">
        <v>453000</v>
      </c>
      <c r="C429">
        <v>3</v>
      </c>
      <c r="D429" t="s">
        <v>1015</v>
      </c>
      <c r="E429" t="s">
        <v>1016</v>
      </c>
      <c r="F429">
        <v>450000</v>
      </c>
      <c r="G429" t="b">
        <v>1</v>
      </c>
    </row>
    <row r="430" spans="2:7" x14ac:dyDescent="0.25">
      <c r="B430">
        <v>453100</v>
      </c>
      <c r="C430">
        <v>3</v>
      </c>
      <c r="D430" t="s">
        <v>1017</v>
      </c>
      <c r="E430" t="s">
        <v>1018</v>
      </c>
      <c r="F430">
        <v>450000</v>
      </c>
      <c r="G430" t="b">
        <v>1</v>
      </c>
    </row>
    <row r="431" spans="2:7" x14ac:dyDescent="0.25">
      <c r="B431">
        <v>454000</v>
      </c>
      <c r="C431">
        <v>3</v>
      </c>
      <c r="D431" t="s">
        <v>1019</v>
      </c>
      <c r="E431" t="s">
        <v>1020</v>
      </c>
      <c r="F431">
        <v>450000</v>
      </c>
      <c r="G431" t="b">
        <v>1</v>
      </c>
    </row>
    <row r="432" spans="2:7" x14ac:dyDescent="0.25">
      <c r="B432">
        <v>499999</v>
      </c>
      <c r="C432">
        <v>2</v>
      </c>
      <c r="D432" t="s">
        <v>1021</v>
      </c>
      <c r="E432" t="s">
        <v>1022</v>
      </c>
      <c r="F432">
        <v>400000</v>
      </c>
      <c r="G432" t="b">
        <v>1</v>
      </c>
    </row>
    <row r="433" spans="2:7" x14ac:dyDescent="0.25">
      <c r="B433">
        <v>500000</v>
      </c>
      <c r="C433">
        <v>1</v>
      </c>
      <c r="D433" t="s">
        <v>1023</v>
      </c>
      <c r="E433" t="s">
        <v>45</v>
      </c>
      <c r="F433">
        <v>0</v>
      </c>
      <c r="G433" t="b">
        <v>0</v>
      </c>
    </row>
    <row r="434" spans="2:7" x14ac:dyDescent="0.25">
      <c r="B434">
        <v>510000</v>
      </c>
      <c r="C434">
        <v>2</v>
      </c>
      <c r="D434" t="s">
        <v>1024</v>
      </c>
      <c r="E434" t="s">
        <v>1025</v>
      </c>
      <c r="F434">
        <v>500000</v>
      </c>
      <c r="G434" t="b">
        <v>1</v>
      </c>
    </row>
    <row r="435" spans="2:7" x14ac:dyDescent="0.25">
      <c r="B435">
        <v>510200</v>
      </c>
      <c r="C435">
        <v>3</v>
      </c>
      <c r="D435" t="s">
        <v>1026</v>
      </c>
      <c r="E435" t="s">
        <v>1027</v>
      </c>
      <c r="F435">
        <v>510000</v>
      </c>
      <c r="G435" t="b">
        <v>1</v>
      </c>
    </row>
    <row r="436" spans="2:7" x14ac:dyDescent="0.25">
      <c r="B436">
        <v>510500</v>
      </c>
      <c r="C436">
        <v>4</v>
      </c>
      <c r="D436" t="s">
        <v>1028</v>
      </c>
      <c r="E436" t="s">
        <v>1029</v>
      </c>
      <c r="F436">
        <v>510200</v>
      </c>
      <c r="G436" t="b">
        <v>1</v>
      </c>
    </row>
    <row r="437" spans="2:7" x14ac:dyDescent="0.25">
      <c r="B437">
        <v>510750</v>
      </c>
      <c r="C437">
        <v>4</v>
      </c>
      <c r="D437" t="s">
        <v>1030</v>
      </c>
      <c r="E437" t="s">
        <v>1031</v>
      </c>
      <c r="F437">
        <v>510200</v>
      </c>
      <c r="G437" t="b">
        <v>1</v>
      </c>
    </row>
    <row r="438" spans="2:7" x14ac:dyDescent="0.25">
      <c r="B438">
        <v>511000</v>
      </c>
      <c r="C438">
        <v>4</v>
      </c>
      <c r="D438" t="s">
        <v>1032</v>
      </c>
      <c r="E438" t="s">
        <v>1033</v>
      </c>
      <c r="F438">
        <v>510200</v>
      </c>
      <c r="G438" t="b">
        <v>1</v>
      </c>
    </row>
    <row r="439" spans="2:7" x14ac:dyDescent="0.25">
      <c r="B439">
        <v>511100</v>
      </c>
      <c r="C439">
        <v>4</v>
      </c>
      <c r="D439" t="s">
        <v>1034</v>
      </c>
      <c r="E439" t="s">
        <v>1035</v>
      </c>
      <c r="F439">
        <v>510200</v>
      </c>
      <c r="G439" t="b">
        <v>1</v>
      </c>
    </row>
    <row r="440" spans="2:7" x14ac:dyDescent="0.25">
      <c r="B440">
        <v>511120</v>
      </c>
      <c r="C440">
        <v>4</v>
      </c>
      <c r="D440" t="s">
        <v>613</v>
      </c>
      <c r="E440" t="s">
        <v>1036</v>
      </c>
      <c r="F440">
        <v>510200</v>
      </c>
      <c r="G440" t="b">
        <v>1</v>
      </c>
    </row>
    <row r="441" spans="2:7" x14ac:dyDescent="0.25">
      <c r="B441">
        <v>511500</v>
      </c>
      <c r="C441">
        <v>4</v>
      </c>
      <c r="D441" t="s">
        <v>1037</v>
      </c>
      <c r="E441" t="s">
        <v>1038</v>
      </c>
      <c r="F441">
        <v>510200</v>
      </c>
      <c r="G441" t="b">
        <v>1</v>
      </c>
    </row>
    <row r="442" spans="2:7" x14ac:dyDescent="0.25">
      <c r="B442">
        <v>511600</v>
      </c>
      <c r="C442">
        <v>4</v>
      </c>
      <c r="D442" t="s">
        <v>1039</v>
      </c>
      <c r="E442" t="s">
        <v>1040</v>
      </c>
      <c r="F442">
        <v>510200</v>
      </c>
      <c r="G442" t="b">
        <v>1</v>
      </c>
    </row>
    <row r="443" spans="2:7" x14ac:dyDescent="0.25">
      <c r="B443">
        <v>511610</v>
      </c>
      <c r="C443">
        <v>4</v>
      </c>
      <c r="D443" t="s">
        <v>1041</v>
      </c>
      <c r="E443" t="s">
        <v>1042</v>
      </c>
      <c r="F443">
        <v>510200</v>
      </c>
      <c r="G443" t="b">
        <v>1</v>
      </c>
    </row>
    <row r="444" spans="2:7" x14ac:dyDescent="0.25">
      <c r="B444">
        <v>511620</v>
      </c>
      <c r="C444">
        <v>4</v>
      </c>
      <c r="D444" t="s">
        <v>1043</v>
      </c>
      <c r="E444" t="s">
        <v>1044</v>
      </c>
      <c r="F444">
        <v>510200</v>
      </c>
      <c r="G444" t="b">
        <v>1</v>
      </c>
    </row>
    <row r="445" spans="2:7" x14ac:dyDescent="0.25">
      <c r="B445">
        <v>512000</v>
      </c>
      <c r="C445">
        <v>4</v>
      </c>
      <c r="D445" t="s">
        <v>1045</v>
      </c>
      <c r="E445" t="s">
        <v>1046</v>
      </c>
      <c r="F445">
        <v>510200</v>
      </c>
      <c r="G445" t="b">
        <v>1</v>
      </c>
    </row>
    <row r="446" spans="2:7" x14ac:dyDescent="0.25">
      <c r="B446">
        <v>512100</v>
      </c>
      <c r="C446">
        <v>4</v>
      </c>
      <c r="D446" t="s">
        <v>1047</v>
      </c>
      <c r="E446" t="s">
        <v>1048</v>
      </c>
      <c r="F446">
        <v>510200</v>
      </c>
      <c r="G446" t="b">
        <v>1</v>
      </c>
    </row>
    <row r="447" spans="2:7" x14ac:dyDescent="0.25">
      <c r="B447">
        <v>512110</v>
      </c>
      <c r="C447">
        <v>4</v>
      </c>
      <c r="D447" t="s">
        <v>1049</v>
      </c>
      <c r="E447" t="s">
        <v>1050</v>
      </c>
      <c r="F447">
        <v>510200</v>
      </c>
      <c r="G447" t="b">
        <v>1</v>
      </c>
    </row>
    <row r="448" spans="2:7" x14ac:dyDescent="0.25">
      <c r="B448">
        <v>512120</v>
      </c>
      <c r="C448">
        <v>4</v>
      </c>
      <c r="D448" t="s">
        <v>1051</v>
      </c>
      <c r="E448" t="s">
        <v>372</v>
      </c>
      <c r="F448">
        <v>510200</v>
      </c>
      <c r="G448" t="b">
        <v>1</v>
      </c>
    </row>
    <row r="449" spans="2:7" x14ac:dyDescent="0.25">
      <c r="B449">
        <v>512150</v>
      </c>
      <c r="C449">
        <v>4</v>
      </c>
      <c r="D449" t="s">
        <v>1052</v>
      </c>
      <c r="E449" t="s">
        <v>1053</v>
      </c>
      <c r="F449">
        <v>510200</v>
      </c>
      <c r="G449" t="b">
        <v>1</v>
      </c>
    </row>
    <row r="450" spans="2:7" x14ac:dyDescent="0.25">
      <c r="B450">
        <v>512500</v>
      </c>
      <c r="C450">
        <v>4</v>
      </c>
      <c r="D450" t="s">
        <v>607</v>
      </c>
      <c r="E450" t="s">
        <v>1054</v>
      </c>
      <c r="F450">
        <v>510200</v>
      </c>
      <c r="G450" t="b">
        <v>1</v>
      </c>
    </row>
    <row r="451" spans="2:7" x14ac:dyDescent="0.25">
      <c r="B451">
        <v>512510</v>
      </c>
      <c r="C451">
        <v>5</v>
      </c>
      <c r="D451" t="s">
        <v>1055</v>
      </c>
      <c r="E451" t="s">
        <v>610</v>
      </c>
      <c r="F451">
        <v>512500</v>
      </c>
      <c r="G451" t="b">
        <v>1</v>
      </c>
    </row>
    <row r="452" spans="2:7" x14ac:dyDescent="0.25">
      <c r="B452">
        <v>512550</v>
      </c>
      <c r="C452">
        <v>5</v>
      </c>
      <c r="D452" t="s">
        <v>1056</v>
      </c>
      <c r="E452" t="s">
        <v>1057</v>
      </c>
      <c r="F452">
        <v>512500</v>
      </c>
      <c r="G452" t="b">
        <v>1</v>
      </c>
    </row>
    <row r="453" spans="2:7" x14ac:dyDescent="0.25">
      <c r="B453">
        <v>512570</v>
      </c>
      <c r="C453">
        <v>5</v>
      </c>
      <c r="D453" t="s">
        <v>611</v>
      </c>
      <c r="E453" t="s">
        <v>612</v>
      </c>
      <c r="F453">
        <v>512500</v>
      </c>
      <c r="G453" t="b">
        <v>1</v>
      </c>
    </row>
    <row r="454" spans="2:7" x14ac:dyDescent="0.25">
      <c r="B454">
        <v>512595</v>
      </c>
      <c r="C454">
        <v>5</v>
      </c>
      <c r="D454" t="s">
        <v>607</v>
      </c>
      <c r="E454" t="s">
        <v>608</v>
      </c>
      <c r="F454">
        <v>512500</v>
      </c>
      <c r="G454" t="b">
        <v>1</v>
      </c>
    </row>
    <row r="455" spans="2:7" x14ac:dyDescent="0.25">
      <c r="B455">
        <v>512600</v>
      </c>
      <c r="C455">
        <v>4</v>
      </c>
      <c r="D455" t="s">
        <v>615</v>
      </c>
      <c r="E455" t="s">
        <v>883</v>
      </c>
      <c r="F455">
        <v>510200</v>
      </c>
      <c r="G455" t="b">
        <v>1</v>
      </c>
    </row>
    <row r="456" spans="2:7" x14ac:dyDescent="0.25">
      <c r="B456">
        <v>513000</v>
      </c>
      <c r="C456">
        <v>4</v>
      </c>
      <c r="D456" t="s">
        <v>1058</v>
      </c>
      <c r="E456" t="s">
        <v>1059</v>
      </c>
      <c r="F456">
        <v>510200</v>
      </c>
      <c r="G456" t="b">
        <v>1</v>
      </c>
    </row>
    <row r="457" spans="2:7" x14ac:dyDescent="0.25">
      <c r="B457">
        <v>513500</v>
      </c>
      <c r="C457">
        <v>4</v>
      </c>
      <c r="D457" t="s">
        <v>1060</v>
      </c>
      <c r="E457" t="s">
        <v>378</v>
      </c>
      <c r="F457">
        <v>510200</v>
      </c>
      <c r="G457" t="b">
        <v>1</v>
      </c>
    </row>
    <row r="458" spans="2:7" x14ac:dyDescent="0.25">
      <c r="B458">
        <v>513600</v>
      </c>
      <c r="C458">
        <v>4</v>
      </c>
      <c r="D458" t="s">
        <v>1061</v>
      </c>
      <c r="E458" t="s">
        <v>1062</v>
      </c>
      <c r="F458">
        <v>510200</v>
      </c>
      <c r="G458" t="b">
        <v>1</v>
      </c>
    </row>
    <row r="459" spans="2:7" x14ac:dyDescent="0.25">
      <c r="B459">
        <v>513650</v>
      </c>
      <c r="C459">
        <v>4</v>
      </c>
      <c r="D459" t="s">
        <v>625</v>
      </c>
      <c r="E459" t="s">
        <v>626</v>
      </c>
      <c r="F459">
        <v>510200</v>
      </c>
      <c r="G459" t="b">
        <v>1</v>
      </c>
    </row>
    <row r="460" spans="2:7" x14ac:dyDescent="0.25">
      <c r="B460">
        <v>514000</v>
      </c>
      <c r="C460">
        <v>4</v>
      </c>
      <c r="D460" t="s">
        <v>654</v>
      </c>
      <c r="E460" t="s">
        <v>655</v>
      </c>
      <c r="F460">
        <v>510200</v>
      </c>
      <c r="G460" t="b">
        <v>1</v>
      </c>
    </row>
    <row r="461" spans="2:7" x14ac:dyDescent="0.25">
      <c r="B461">
        <v>514199</v>
      </c>
      <c r="C461">
        <v>4</v>
      </c>
      <c r="D461" t="s">
        <v>1063</v>
      </c>
      <c r="E461" t="s">
        <v>1064</v>
      </c>
      <c r="F461">
        <v>510200</v>
      </c>
      <c r="G461" t="b">
        <v>1</v>
      </c>
    </row>
    <row r="462" spans="2:7" x14ac:dyDescent="0.25">
      <c r="B462">
        <v>514200</v>
      </c>
      <c r="C462">
        <v>3</v>
      </c>
      <c r="D462" t="s">
        <v>1065</v>
      </c>
      <c r="E462" t="s">
        <v>1066</v>
      </c>
      <c r="F462">
        <v>510000</v>
      </c>
      <c r="G462" t="b">
        <v>1</v>
      </c>
    </row>
    <row r="463" spans="2:7" x14ac:dyDescent="0.25">
      <c r="B463">
        <v>514500</v>
      </c>
      <c r="C463">
        <v>4</v>
      </c>
      <c r="D463" t="s">
        <v>1067</v>
      </c>
      <c r="E463" t="s">
        <v>1068</v>
      </c>
      <c r="F463">
        <v>514200</v>
      </c>
      <c r="G463" t="b">
        <v>1</v>
      </c>
    </row>
    <row r="464" spans="2:7" x14ac:dyDescent="0.25">
      <c r="B464">
        <v>514510</v>
      </c>
      <c r="C464">
        <v>5</v>
      </c>
      <c r="D464" t="s">
        <v>1069</v>
      </c>
      <c r="E464" t="s">
        <v>1070</v>
      </c>
      <c r="F464">
        <v>514500</v>
      </c>
      <c r="G464" t="b">
        <v>1</v>
      </c>
    </row>
    <row r="465" spans="2:7" x14ac:dyDescent="0.25">
      <c r="B465">
        <v>514520</v>
      </c>
      <c r="C465">
        <v>5</v>
      </c>
      <c r="D465" t="s">
        <v>1071</v>
      </c>
      <c r="E465" t="s">
        <v>1072</v>
      </c>
      <c r="F465">
        <v>514500</v>
      </c>
      <c r="G465" t="b">
        <v>1</v>
      </c>
    </row>
    <row r="466" spans="2:7" x14ac:dyDescent="0.25">
      <c r="B466">
        <v>514525</v>
      </c>
      <c r="C466">
        <v>5</v>
      </c>
      <c r="D466" t="s">
        <v>803</v>
      </c>
      <c r="E466" t="s">
        <v>1073</v>
      </c>
      <c r="F466">
        <v>514500</v>
      </c>
      <c r="G466" t="b">
        <v>1</v>
      </c>
    </row>
    <row r="467" spans="2:7" x14ac:dyDescent="0.25">
      <c r="B467">
        <v>514530</v>
      </c>
      <c r="C467">
        <v>5</v>
      </c>
      <c r="D467" t="s">
        <v>1074</v>
      </c>
      <c r="E467" t="s">
        <v>1075</v>
      </c>
      <c r="F467">
        <v>514500</v>
      </c>
      <c r="G467" t="b">
        <v>1</v>
      </c>
    </row>
    <row r="468" spans="2:7" x14ac:dyDescent="0.25">
      <c r="B468">
        <v>514540</v>
      </c>
      <c r="C468">
        <v>5</v>
      </c>
      <c r="D468" t="s">
        <v>1076</v>
      </c>
      <c r="E468" t="s">
        <v>1077</v>
      </c>
      <c r="F468">
        <v>514500</v>
      </c>
      <c r="G468" t="b">
        <v>1</v>
      </c>
    </row>
    <row r="469" spans="2:7" x14ac:dyDescent="0.25">
      <c r="B469">
        <v>514990</v>
      </c>
      <c r="C469">
        <v>5</v>
      </c>
      <c r="D469" t="s">
        <v>1078</v>
      </c>
      <c r="E469" t="s">
        <v>1068</v>
      </c>
      <c r="F469">
        <v>514500</v>
      </c>
      <c r="G469" t="b">
        <v>1</v>
      </c>
    </row>
    <row r="470" spans="2:7" x14ac:dyDescent="0.25">
      <c r="B470">
        <v>515000</v>
      </c>
      <c r="C470">
        <v>4</v>
      </c>
      <c r="D470" t="s">
        <v>1079</v>
      </c>
      <c r="E470" t="s">
        <v>1080</v>
      </c>
      <c r="F470">
        <v>514200</v>
      </c>
      <c r="G470" t="b">
        <v>1</v>
      </c>
    </row>
    <row r="471" spans="2:7" x14ac:dyDescent="0.25">
      <c r="B471">
        <v>515100</v>
      </c>
      <c r="C471">
        <v>5</v>
      </c>
      <c r="D471" t="s">
        <v>1081</v>
      </c>
      <c r="E471" t="s">
        <v>1082</v>
      </c>
      <c r="F471">
        <v>515000</v>
      </c>
      <c r="G471" t="b">
        <v>1</v>
      </c>
    </row>
    <row r="472" spans="2:7" x14ac:dyDescent="0.25">
      <c r="B472">
        <v>515110</v>
      </c>
      <c r="C472">
        <v>5</v>
      </c>
      <c r="D472" t="s">
        <v>1083</v>
      </c>
      <c r="E472" t="s">
        <v>1084</v>
      </c>
      <c r="F472">
        <v>515000</v>
      </c>
      <c r="G472" t="b">
        <v>1</v>
      </c>
    </row>
    <row r="473" spans="2:7" x14ac:dyDescent="0.25">
      <c r="B473">
        <v>515120</v>
      </c>
      <c r="C473">
        <v>5</v>
      </c>
      <c r="D473" t="s">
        <v>1085</v>
      </c>
      <c r="E473" t="s">
        <v>1086</v>
      </c>
      <c r="F473">
        <v>515000</v>
      </c>
      <c r="G473" t="b">
        <v>1</v>
      </c>
    </row>
    <row r="474" spans="2:7" x14ac:dyDescent="0.25">
      <c r="B474">
        <v>515140</v>
      </c>
      <c r="C474">
        <v>5</v>
      </c>
      <c r="D474" t="s">
        <v>1052</v>
      </c>
      <c r="E474" t="s">
        <v>1087</v>
      </c>
      <c r="F474">
        <v>515000</v>
      </c>
      <c r="G474" t="b">
        <v>1</v>
      </c>
    </row>
    <row r="475" spans="2:7" x14ac:dyDescent="0.25">
      <c r="B475">
        <v>515290</v>
      </c>
      <c r="C475">
        <v>5</v>
      </c>
      <c r="D475" t="s">
        <v>1079</v>
      </c>
      <c r="E475" t="s">
        <v>1080</v>
      </c>
      <c r="F475">
        <v>515000</v>
      </c>
      <c r="G475" t="b">
        <v>1</v>
      </c>
    </row>
    <row r="476" spans="2:7" x14ac:dyDescent="0.25">
      <c r="B476">
        <v>515295</v>
      </c>
      <c r="C476">
        <v>4</v>
      </c>
      <c r="D476" t="s">
        <v>1088</v>
      </c>
      <c r="E476" t="s">
        <v>1089</v>
      </c>
      <c r="F476">
        <v>514200</v>
      </c>
      <c r="G476" t="b">
        <v>1</v>
      </c>
    </row>
    <row r="477" spans="2:7" x14ac:dyDescent="0.25">
      <c r="B477">
        <v>515299</v>
      </c>
      <c r="C477">
        <v>4</v>
      </c>
      <c r="D477" t="s">
        <v>1090</v>
      </c>
      <c r="E477" t="s">
        <v>1091</v>
      </c>
      <c r="F477">
        <v>514200</v>
      </c>
      <c r="G477" t="b">
        <v>1</v>
      </c>
    </row>
    <row r="478" spans="2:7" x14ac:dyDescent="0.25">
      <c r="B478">
        <v>515300</v>
      </c>
      <c r="C478">
        <v>3</v>
      </c>
      <c r="D478" t="s">
        <v>1092</v>
      </c>
      <c r="E478" t="s">
        <v>1093</v>
      </c>
      <c r="F478">
        <v>510000</v>
      </c>
      <c r="G478" t="b">
        <v>1</v>
      </c>
    </row>
    <row r="479" spans="2:7" x14ac:dyDescent="0.25">
      <c r="B479">
        <v>515500</v>
      </c>
      <c r="C479">
        <v>4</v>
      </c>
      <c r="D479" t="s">
        <v>1094</v>
      </c>
      <c r="E479" t="s">
        <v>1095</v>
      </c>
      <c r="F479">
        <v>515300</v>
      </c>
      <c r="G479" t="b">
        <v>1</v>
      </c>
    </row>
    <row r="480" spans="2:7" x14ac:dyDescent="0.25">
      <c r="B480">
        <v>516000</v>
      </c>
      <c r="C480">
        <v>4</v>
      </c>
      <c r="D480" t="s">
        <v>636</v>
      </c>
      <c r="E480" t="s">
        <v>1096</v>
      </c>
      <c r="F480">
        <v>515300</v>
      </c>
      <c r="G480" t="b">
        <v>1</v>
      </c>
    </row>
    <row r="481" spans="2:7" x14ac:dyDescent="0.25">
      <c r="B481">
        <v>516500</v>
      </c>
      <c r="C481">
        <v>4</v>
      </c>
      <c r="D481" t="s">
        <v>1097</v>
      </c>
      <c r="E481" t="s">
        <v>1098</v>
      </c>
      <c r="F481">
        <v>515300</v>
      </c>
      <c r="G481" t="b">
        <v>1</v>
      </c>
    </row>
    <row r="482" spans="2:7" x14ac:dyDescent="0.25">
      <c r="B482">
        <v>516600</v>
      </c>
      <c r="C482">
        <v>3</v>
      </c>
      <c r="D482" t="s">
        <v>1099</v>
      </c>
      <c r="E482" t="s">
        <v>1100</v>
      </c>
      <c r="F482">
        <v>510000</v>
      </c>
      <c r="G482" t="b">
        <v>1</v>
      </c>
    </row>
    <row r="483" spans="2:7" x14ac:dyDescent="0.25">
      <c r="B483">
        <v>516601</v>
      </c>
      <c r="C483">
        <v>4</v>
      </c>
      <c r="D483" t="s">
        <v>1101</v>
      </c>
      <c r="E483" t="s">
        <v>1102</v>
      </c>
      <c r="F483">
        <v>516600</v>
      </c>
      <c r="G483" t="b">
        <v>1</v>
      </c>
    </row>
    <row r="484" spans="2:7" x14ac:dyDescent="0.25">
      <c r="B484">
        <v>516602</v>
      </c>
      <c r="C484">
        <v>4</v>
      </c>
      <c r="D484" t="s">
        <v>1103</v>
      </c>
      <c r="E484" t="s">
        <v>1104</v>
      </c>
      <c r="F484">
        <v>516600</v>
      </c>
      <c r="G484" t="b">
        <v>1</v>
      </c>
    </row>
    <row r="485" spans="2:7" x14ac:dyDescent="0.25">
      <c r="B485">
        <v>516603</v>
      </c>
      <c r="C485">
        <v>4</v>
      </c>
      <c r="D485" t="s">
        <v>1105</v>
      </c>
      <c r="E485" t="s">
        <v>1106</v>
      </c>
      <c r="F485">
        <v>516600</v>
      </c>
      <c r="G485" t="b">
        <v>1</v>
      </c>
    </row>
    <row r="486" spans="2:7" x14ac:dyDescent="0.25">
      <c r="B486">
        <v>516650</v>
      </c>
      <c r="C486">
        <v>3</v>
      </c>
      <c r="D486" t="s">
        <v>1107</v>
      </c>
      <c r="E486" t="s">
        <v>1108</v>
      </c>
      <c r="F486">
        <v>510000</v>
      </c>
      <c r="G486" t="b">
        <v>1</v>
      </c>
    </row>
    <row r="487" spans="2:7" x14ac:dyDescent="0.25">
      <c r="B487">
        <v>516651</v>
      </c>
      <c r="C487">
        <v>4</v>
      </c>
      <c r="D487" t="s">
        <v>1109</v>
      </c>
      <c r="E487" t="s">
        <v>1110</v>
      </c>
      <c r="F487">
        <v>516650</v>
      </c>
      <c r="G487" t="b">
        <v>1</v>
      </c>
    </row>
    <row r="488" spans="2:7" x14ac:dyDescent="0.25">
      <c r="B488">
        <v>516652</v>
      </c>
      <c r="C488">
        <v>4</v>
      </c>
      <c r="D488" t="s">
        <v>1111</v>
      </c>
      <c r="E488" t="s">
        <v>1112</v>
      </c>
      <c r="F488">
        <v>516650</v>
      </c>
      <c r="G488" t="b">
        <v>1</v>
      </c>
    </row>
    <row r="489" spans="2:7" x14ac:dyDescent="0.25">
      <c r="B489">
        <v>516653</v>
      </c>
      <c r="C489">
        <v>4</v>
      </c>
      <c r="D489" t="s">
        <v>1113</v>
      </c>
      <c r="E489" t="s">
        <v>1114</v>
      </c>
      <c r="F489">
        <v>516650</v>
      </c>
      <c r="G489" t="b">
        <v>1</v>
      </c>
    </row>
    <row r="490" spans="2:7" x14ac:dyDescent="0.25">
      <c r="B490">
        <v>516654</v>
      </c>
      <c r="C490">
        <v>4</v>
      </c>
      <c r="D490" t="s">
        <v>1115</v>
      </c>
      <c r="E490" t="s">
        <v>1116</v>
      </c>
      <c r="F490">
        <v>516650</v>
      </c>
      <c r="G490" t="b">
        <v>1</v>
      </c>
    </row>
    <row r="491" spans="2:7" x14ac:dyDescent="0.25">
      <c r="B491">
        <v>516655</v>
      </c>
      <c r="C491">
        <v>4</v>
      </c>
      <c r="D491" t="s">
        <v>1105</v>
      </c>
      <c r="E491" t="s">
        <v>1106</v>
      </c>
      <c r="F491">
        <v>516650</v>
      </c>
      <c r="G491" t="b">
        <v>1</v>
      </c>
    </row>
    <row r="492" spans="2:7" x14ac:dyDescent="0.25">
      <c r="B492">
        <v>517000</v>
      </c>
      <c r="C492">
        <v>4</v>
      </c>
      <c r="D492" t="s">
        <v>1117</v>
      </c>
      <c r="E492" t="s">
        <v>1118</v>
      </c>
      <c r="F492">
        <v>515300</v>
      </c>
      <c r="G492" t="b">
        <v>1</v>
      </c>
    </row>
    <row r="493" spans="2:7" x14ac:dyDescent="0.25">
      <c r="B493">
        <v>517499</v>
      </c>
      <c r="C493">
        <v>4</v>
      </c>
      <c r="D493" t="s">
        <v>1092</v>
      </c>
      <c r="E493" t="s">
        <v>1093</v>
      </c>
      <c r="F493">
        <v>515300</v>
      </c>
      <c r="G493" t="b">
        <v>1</v>
      </c>
    </row>
    <row r="494" spans="2:7" x14ac:dyDescent="0.25">
      <c r="B494">
        <v>519999</v>
      </c>
      <c r="C494">
        <v>3</v>
      </c>
      <c r="D494" t="s">
        <v>1119</v>
      </c>
      <c r="E494" t="s">
        <v>1120</v>
      </c>
      <c r="F494">
        <v>510000</v>
      </c>
      <c r="G494" t="b">
        <v>1</v>
      </c>
    </row>
    <row r="495" spans="2:7" x14ac:dyDescent="0.25">
      <c r="B495">
        <v>520000</v>
      </c>
      <c r="C495">
        <v>2</v>
      </c>
      <c r="D495" t="s">
        <v>1121</v>
      </c>
      <c r="E495" t="s">
        <v>1122</v>
      </c>
      <c r="F495">
        <v>500000</v>
      </c>
      <c r="G495" t="b">
        <v>1</v>
      </c>
    </row>
    <row r="496" spans="2:7" x14ac:dyDescent="0.25">
      <c r="B496">
        <v>520500</v>
      </c>
      <c r="C496">
        <v>3</v>
      </c>
      <c r="D496" t="s">
        <v>1123</v>
      </c>
      <c r="E496" t="s">
        <v>1124</v>
      </c>
      <c r="F496">
        <v>520000</v>
      </c>
      <c r="G496" t="b">
        <v>1</v>
      </c>
    </row>
    <row r="497" spans="2:7" x14ac:dyDescent="0.25">
      <c r="B497">
        <v>521000</v>
      </c>
      <c r="C497">
        <v>3</v>
      </c>
      <c r="D497" t="s">
        <v>1125</v>
      </c>
      <c r="E497" t="s">
        <v>1126</v>
      </c>
      <c r="F497">
        <v>520000</v>
      </c>
      <c r="G497" t="b">
        <v>1</v>
      </c>
    </row>
    <row r="498" spans="2:7" x14ac:dyDescent="0.25">
      <c r="B498">
        <v>521240</v>
      </c>
      <c r="C498">
        <v>3</v>
      </c>
      <c r="D498" t="s">
        <v>1127</v>
      </c>
      <c r="E498" t="s">
        <v>1128</v>
      </c>
      <c r="F498">
        <v>520000</v>
      </c>
      <c r="G498" t="b">
        <v>1</v>
      </c>
    </row>
    <row r="499" spans="2:7" x14ac:dyDescent="0.25">
      <c r="B499">
        <v>521250</v>
      </c>
      <c r="C499">
        <v>3</v>
      </c>
      <c r="D499" t="s">
        <v>1129</v>
      </c>
      <c r="E499" t="s">
        <v>1130</v>
      </c>
      <c r="F499">
        <v>520000</v>
      </c>
      <c r="G499" t="b">
        <v>1</v>
      </c>
    </row>
    <row r="500" spans="2:7" x14ac:dyDescent="0.25">
      <c r="B500">
        <v>521500</v>
      </c>
      <c r="C500">
        <v>3</v>
      </c>
      <c r="D500" t="s">
        <v>1131</v>
      </c>
      <c r="E500" t="s">
        <v>1132</v>
      </c>
      <c r="F500">
        <v>520000</v>
      </c>
      <c r="G500" t="b">
        <v>1</v>
      </c>
    </row>
    <row r="501" spans="2:7" x14ac:dyDescent="0.25">
      <c r="B501">
        <v>521600</v>
      </c>
      <c r="C501">
        <v>3</v>
      </c>
      <c r="D501" t="s">
        <v>1133</v>
      </c>
      <c r="E501" t="s">
        <v>1134</v>
      </c>
      <c r="F501">
        <v>520000</v>
      </c>
      <c r="G501" t="b">
        <v>1</v>
      </c>
    </row>
    <row r="502" spans="2:7" x14ac:dyDescent="0.25">
      <c r="B502">
        <v>521610</v>
      </c>
      <c r="C502">
        <v>3</v>
      </c>
      <c r="D502" t="s">
        <v>1135</v>
      </c>
      <c r="E502" t="s">
        <v>1136</v>
      </c>
      <c r="F502">
        <v>520000</v>
      </c>
      <c r="G502" t="b">
        <v>1</v>
      </c>
    </row>
    <row r="503" spans="2:7" x14ac:dyDescent="0.25">
      <c r="B503">
        <v>521620</v>
      </c>
      <c r="C503">
        <v>3</v>
      </c>
      <c r="D503" t="s">
        <v>1137</v>
      </c>
      <c r="E503" t="s">
        <v>1138</v>
      </c>
      <c r="F503">
        <v>520000</v>
      </c>
      <c r="G503" t="b">
        <v>1</v>
      </c>
    </row>
    <row r="504" spans="2:7" x14ac:dyDescent="0.25">
      <c r="B504">
        <v>521910</v>
      </c>
      <c r="C504">
        <v>3</v>
      </c>
      <c r="D504" t="s">
        <v>1139</v>
      </c>
      <c r="E504" t="s">
        <v>1140</v>
      </c>
      <c r="F504">
        <v>520000</v>
      </c>
      <c r="G504" t="b">
        <v>1</v>
      </c>
    </row>
    <row r="505" spans="2:7" x14ac:dyDescent="0.25">
      <c r="B505">
        <v>522000</v>
      </c>
      <c r="C505">
        <v>3</v>
      </c>
      <c r="D505" t="s">
        <v>1141</v>
      </c>
      <c r="E505" t="s">
        <v>1142</v>
      </c>
      <c r="F505">
        <v>520000</v>
      </c>
      <c r="G505" t="b">
        <v>1</v>
      </c>
    </row>
    <row r="506" spans="2:7" x14ac:dyDescent="0.25">
      <c r="B506">
        <v>522500</v>
      </c>
      <c r="C506">
        <v>3</v>
      </c>
      <c r="D506" t="s">
        <v>1143</v>
      </c>
      <c r="E506" t="s">
        <v>1144</v>
      </c>
      <c r="F506">
        <v>520000</v>
      </c>
      <c r="G506" t="b">
        <v>1</v>
      </c>
    </row>
    <row r="507" spans="2:7" x14ac:dyDescent="0.25">
      <c r="B507">
        <v>523000</v>
      </c>
      <c r="C507">
        <v>3</v>
      </c>
      <c r="D507" t="s">
        <v>1145</v>
      </c>
      <c r="E507" t="s">
        <v>1146</v>
      </c>
      <c r="F507">
        <v>520000</v>
      </c>
      <c r="G507" t="b">
        <v>1</v>
      </c>
    </row>
    <row r="508" spans="2:7" x14ac:dyDescent="0.25">
      <c r="B508">
        <v>523100</v>
      </c>
      <c r="C508">
        <v>3</v>
      </c>
      <c r="D508" t="s">
        <v>1147</v>
      </c>
      <c r="E508" t="s">
        <v>1148</v>
      </c>
      <c r="F508">
        <v>520000</v>
      </c>
      <c r="G508" t="b">
        <v>1</v>
      </c>
    </row>
    <row r="509" spans="2:7" x14ac:dyDescent="0.25">
      <c r="B509">
        <v>523150</v>
      </c>
      <c r="C509">
        <v>3</v>
      </c>
      <c r="D509" t="s">
        <v>1149</v>
      </c>
      <c r="E509" t="s">
        <v>1150</v>
      </c>
      <c r="F509">
        <v>520000</v>
      </c>
      <c r="G509" t="b">
        <v>1</v>
      </c>
    </row>
    <row r="510" spans="2:7" x14ac:dyDescent="0.25">
      <c r="B510">
        <v>523200</v>
      </c>
      <c r="C510">
        <v>3</v>
      </c>
      <c r="D510" t="s">
        <v>1151</v>
      </c>
      <c r="E510" t="s">
        <v>1152</v>
      </c>
      <c r="F510">
        <v>520000</v>
      </c>
      <c r="G510" t="b">
        <v>1</v>
      </c>
    </row>
    <row r="511" spans="2:7" x14ac:dyDescent="0.25">
      <c r="B511">
        <v>523500</v>
      </c>
      <c r="C511">
        <v>3</v>
      </c>
      <c r="D511" t="s">
        <v>1153</v>
      </c>
      <c r="E511" t="s">
        <v>1154</v>
      </c>
      <c r="F511">
        <v>520000</v>
      </c>
      <c r="G511" t="b">
        <v>1</v>
      </c>
    </row>
    <row r="512" spans="2:7" x14ac:dyDescent="0.25">
      <c r="B512">
        <v>523510</v>
      </c>
      <c r="C512">
        <v>3</v>
      </c>
      <c r="D512" t="s">
        <v>1155</v>
      </c>
      <c r="E512" t="s">
        <v>1156</v>
      </c>
      <c r="F512">
        <v>520000</v>
      </c>
      <c r="G512" t="b">
        <v>1</v>
      </c>
    </row>
    <row r="513" spans="2:7" x14ac:dyDescent="0.25">
      <c r="B513">
        <v>523520</v>
      </c>
      <c r="C513">
        <v>3</v>
      </c>
      <c r="D513" t="s">
        <v>1157</v>
      </c>
      <c r="E513" t="s">
        <v>1158</v>
      </c>
      <c r="F513">
        <v>520000</v>
      </c>
      <c r="G513" t="b">
        <v>1</v>
      </c>
    </row>
    <row r="514" spans="2:7" x14ac:dyDescent="0.25">
      <c r="B514">
        <v>523600</v>
      </c>
      <c r="C514">
        <v>3</v>
      </c>
      <c r="D514" t="s">
        <v>1159</v>
      </c>
      <c r="E514" t="s">
        <v>1159</v>
      </c>
      <c r="F514">
        <v>520000</v>
      </c>
      <c r="G514" t="b">
        <v>1</v>
      </c>
    </row>
    <row r="515" spans="2:7" x14ac:dyDescent="0.25">
      <c r="B515">
        <v>529999</v>
      </c>
      <c r="C515">
        <v>3</v>
      </c>
      <c r="D515" t="s">
        <v>1160</v>
      </c>
      <c r="E515" t="s">
        <v>1161</v>
      </c>
      <c r="F515">
        <v>520000</v>
      </c>
      <c r="G515" t="b">
        <v>1</v>
      </c>
    </row>
    <row r="516" spans="2:7" x14ac:dyDescent="0.25">
      <c r="B516">
        <v>530000</v>
      </c>
      <c r="C516">
        <v>2</v>
      </c>
      <c r="D516" t="s">
        <v>1162</v>
      </c>
      <c r="E516" t="s">
        <v>1163</v>
      </c>
      <c r="F516">
        <v>500000</v>
      </c>
      <c r="G516" t="b">
        <v>1</v>
      </c>
    </row>
    <row r="517" spans="2:7" x14ac:dyDescent="0.25">
      <c r="B517">
        <v>530500</v>
      </c>
      <c r="C517">
        <v>3</v>
      </c>
      <c r="D517" t="s">
        <v>1164</v>
      </c>
      <c r="E517" t="s">
        <v>1165</v>
      </c>
      <c r="F517">
        <v>530000</v>
      </c>
      <c r="G517" t="b">
        <v>1</v>
      </c>
    </row>
    <row r="518" spans="2:7" x14ac:dyDescent="0.25">
      <c r="B518">
        <v>531000</v>
      </c>
      <c r="C518">
        <v>3</v>
      </c>
      <c r="D518" t="s">
        <v>1166</v>
      </c>
      <c r="E518" t="s">
        <v>1167</v>
      </c>
      <c r="F518">
        <v>530000</v>
      </c>
      <c r="G518" t="b">
        <v>1</v>
      </c>
    </row>
    <row r="519" spans="2:7" x14ac:dyDescent="0.25">
      <c r="B519">
        <v>531500</v>
      </c>
      <c r="C519">
        <v>3</v>
      </c>
      <c r="D519" t="s">
        <v>1168</v>
      </c>
      <c r="E519" t="s">
        <v>1169</v>
      </c>
      <c r="F519">
        <v>530000</v>
      </c>
      <c r="G519" t="b">
        <v>1</v>
      </c>
    </row>
    <row r="520" spans="2:7" x14ac:dyDescent="0.25">
      <c r="B520">
        <v>531750</v>
      </c>
      <c r="C520">
        <v>3</v>
      </c>
      <c r="D520" t="s">
        <v>1170</v>
      </c>
      <c r="E520" t="s">
        <v>1171</v>
      </c>
      <c r="F520">
        <v>530000</v>
      </c>
      <c r="G520" t="b">
        <v>1</v>
      </c>
    </row>
    <row r="521" spans="2:7" x14ac:dyDescent="0.25">
      <c r="B521">
        <v>531760</v>
      </c>
      <c r="C521">
        <v>3</v>
      </c>
      <c r="D521" t="s">
        <v>1172</v>
      </c>
      <c r="E521" t="s">
        <v>1173</v>
      </c>
      <c r="F521">
        <v>530000</v>
      </c>
      <c r="G521" t="b">
        <v>1</v>
      </c>
    </row>
    <row r="522" spans="2:7" x14ac:dyDescent="0.25">
      <c r="B522">
        <v>532000</v>
      </c>
      <c r="C522">
        <v>3</v>
      </c>
      <c r="D522" t="s">
        <v>1174</v>
      </c>
      <c r="E522" t="s">
        <v>1175</v>
      </c>
      <c r="F522">
        <v>530000</v>
      </c>
      <c r="G522" t="b">
        <v>1</v>
      </c>
    </row>
    <row r="523" spans="2:7" x14ac:dyDescent="0.25">
      <c r="B523">
        <v>532050</v>
      </c>
      <c r="C523">
        <v>3</v>
      </c>
      <c r="D523" t="s">
        <v>1176</v>
      </c>
      <c r="E523" t="s">
        <v>1177</v>
      </c>
      <c r="F523">
        <v>530000</v>
      </c>
      <c r="G523" t="b">
        <v>1</v>
      </c>
    </row>
    <row r="524" spans="2:7" x14ac:dyDescent="0.25">
      <c r="B524">
        <v>532100</v>
      </c>
      <c r="C524">
        <v>3</v>
      </c>
      <c r="D524" t="s">
        <v>1178</v>
      </c>
      <c r="E524" t="s">
        <v>1179</v>
      </c>
      <c r="F524">
        <v>530000</v>
      </c>
      <c r="G524" t="b">
        <v>1</v>
      </c>
    </row>
    <row r="525" spans="2:7" x14ac:dyDescent="0.25">
      <c r="B525">
        <v>532150</v>
      </c>
      <c r="C525">
        <v>3</v>
      </c>
      <c r="D525" t="s">
        <v>1180</v>
      </c>
      <c r="E525" t="s">
        <v>1181</v>
      </c>
      <c r="F525">
        <v>530000</v>
      </c>
      <c r="G525" t="b">
        <v>1</v>
      </c>
    </row>
    <row r="526" spans="2:7" x14ac:dyDescent="0.25">
      <c r="B526">
        <v>532500</v>
      </c>
      <c r="C526">
        <v>3</v>
      </c>
      <c r="D526" t="s">
        <v>1182</v>
      </c>
      <c r="E526" t="s">
        <v>1183</v>
      </c>
      <c r="F526">
        <v>530000</v>
      </c>
      <c r="G526" t="b">
        <v>1</v>
      </c>
    </row>
    <row r="527" spans="2:7" x14ac:dyDescent="0.25">
      <c r="B527">
        <v>532510</v>
      </c>
      <c r="C527">
        <v>3</v>
      </c>
      <c r="D527" t="s">
        <v>1184</v>
      </c>
      <c r="E527" t="s">
        <v>1185</v>
      </c>
      <c r="F527">
        <v>530000</v>
      </c>
      <c r="G527" t="b">
        <v>1</v>
      </c>
    </row>
    <row r="528" spans="2:7" x14ac:dyDescent="0.25">
      <c r="B528">
        <v>532750</v>
      </c>
      <c r="C528">
        <v>3</v>
      </c>
      <c r="D528" t="s">
        <v>1186</v>
      </c>
      <c r="E528" t="s">
        <v>1187</v>
      </c>
      <c r="F528">
        <v>530000</v>
      </c>
      <c r="G528" t="b">
        <v>1</v>
      </c>
    </row>
    <row r="529" spans="2:7" x14ac:dyDescent="0.25">
      <c r="B529">
        <v>532800</v>
      </c>
      <c r="C529">
        <v>3</v>
      </c>
      <c r="D529" t="s">
        <v>1188</v>
      </c>
      <c r="E529" t="s">
        <v>1189</v>
      </c>
      <c r="F529">
        <v>530000</v>
      </c>
      <c r="G529" t="b">
        <v>1</v>
      </c>
    </row>
    <row r="530" spans="2:7" x14ac:dyDescent="0.25">
      <c r="B530">
        <v>532820</v>
      </c>
      <c r="C530">
        <v>3</v>
      </c>
      <c r="D530" t="s">
        <v>1190</v>
      </c>
      <c r="E530" t="s">
        <v>1191</v>
      </c>
      <c r="F530">
        <v>530000</v>
      </c>
      <c r="G530" t="b">
        <v>1</v>
      </c>
    </row>
    <row r="531" spans="2:7" x14ac:dyDescent="0.25">
      <c r="B531">
        <v>539999</v>
      </c>
      <c r="C531">
        <v>3</v>
      </c>
      <c r="D531" t="s">
        <v>1192</v>
      </c>
      <c r="E531" t="s">
        <v>1193</v>
      </c>
      <c r="F531">
        <v>530000</v>
      </c>
      <c r="G531" t="b">
        <v>1</v>
      </c>
    </row>
    <row r="532" spans="2:7" x14ac:dyDescent="0.25">
      <c r="B532">
        <v>540000</v>
      </c>
      <c r="C532">
        <v>2</v>
      </c>
      <c r="D532" t="s">
        <v>1194</v>
      </c>
      <c r="E532" t="s">
        <v>1195</v>
      </c>
      <c r="F532">
        <v>500000</v>
      </c>
      <c r="G532" t="b">
        <v>1</v>
      </c>
    </row>
    <row r="533" spans="2:7" x14ac:dyDescent="0.25">
      <c r="B533">
        <v>545000</v>
      </c>
      <c r="C533">
        <v>2</v>
      </c>
      <c r="D533" t="s">
        <v>1196</v>
      </c>
      <c r="E533" t="s">
        <v>1197</v>
      </c>
      <c r="F533">
        <v>500000</v>
      </c>
      <c r="G533" t="b">
        <v>1</v>
      </c>
    </row>
    <row r="534" spans="2:7" x14ac:dyDescent="0.25">
      <c r="B534">
        <v>550000</v>
      </c>
      <c r="C534">
        <v>2</v>
      </c>
      <c r="D534" t="s">
        <v>1198</v>
      </c>
      <c r="E534" t="s">
        <v>1199</v>
      </c>
      <c r="F534">
        <v>500000</v>
      </c>
      <c r="G534" t="b">
        <v>1</v>
      </c>
    </row>
    <row r="535" spans="2:7" x14ac:dyDescent="0.25">
      <c r="B535">
        <v>599999</v>
      </c>
      <c r="C535">
        <v>2</v>
      </c>
      <c r="D535" t="s">
        <v>1200</v>
      </c>
      <c r="E535" t="s">
        <v>1201</v>
      </c>
      <c r="F535">
        <v>500000</v>
      </c>
      <c r="G535" t="b">
        <v>1</v>
      </c>
    </row>
    <row r="536" spans="2:7" x14ac:dyDescent="0.25">
      <c r="B536">
        <v>910100</v>
      </c>
      <c r="C536">
        <v>2</v>
      </c>
      <c r="D536" t="s">
        <v>262</v>
      </c>
      <c r="E536" t="s">
        <v>1202</v>
      </c>
      <c r="F536">
        <v>130000</v>
      </c>
      <c r="G536" t="b">
        <v>0</v>
      </c>
    </row>
    <row r="537" spans="2:7" x14ac:dyDescent="0.25">
      <c r="B537">
        <v>910200</v>
      </c>
      <c r="C537">
        <v>2</v>
      </c>
      <c r="D537" t="s">
        <v>1203</v>
      </c>
      <c r="E537" t="s">
        <v>1204</v>
      </c>
      <c r="F537">
        <v>135000</v>
      </c>
      <c r="G537" t="b">
        <v>0</v>
      </c>
    </row>
    <row r="538" spans="2:7" x14ac:dyDescent="0.25">
      <c r="B538">
        <v>910250</v>
      </c>
      <c r="C538">
        <v>2</v>
      </c>
      <c r="D538" t="s">
        <v>1205</v>
      </c>
      <c r="E538" t="s">
        <v>1206</v>
      </c>
      <c r="F538">
        <v>140000</v>
      </c>
      <c r="G538" t="b">
        <v>0</v>
      </c>
    </row>
    <row r="539" spans="2:7" x14ac:dyDescent="0.25">
      <c r="B539">
        <v>910300</v>
      </c>
      <c r="C539">
        <v>2</v>
      </c>
      <c r="D539" t="s">
        <v>1207</v>
      </c>
      <c r="E539" t="s">
        <v>125</v>
      </c>
      <c r="F539">
        <v>120000</v>
      </c>
      <c r="G539" t="b">
        <v>0</v>
      </c>
    </row>
    <row r="540" spans="2:7" x14ac:dyDescent="0.25">
      <c r="B540">
        <v>910400</v>
      </c>
      <c r="C540">
        <v>2</v>
      </c>
      <c r="D540" t="s">
        <v>104</v>
      </c>
      <c r="E540" t="s">
        <v>104</v>
      </c>
      <c r="F540">
        <v>135000</v>
      </c>
      <c r="G540" t="b">
        <v>0</v>
      </c>
    </row>
    <row r="541" spans="2:7" x14ac:dyDescent="0.25">
      <c r="B541">
        <v>910450</v>
      </c>
      <c r="C541">
        <v>2</v>
      </c>
      <c r="D541" t="s">
        <v>1208</v>
      </c>
      <c r="E541" t="s">
        <v>1208</v>
      </c>
      <c r="F541">
        <v>135000</v>
      </c>
      <c r="G541" t="b">
        <v>0</v>
      </c>
    </row>
    <row r="542" spans="2:7" x14ac:dyDescent="0.25">
      <c r="B542">
        <v>910500</v>
      </c>
      <c r="C542">
        <v>2</v>
      </c>
      <c r="D542" t="s">
        <v>68</v>
      </c>
      <c r="E542" t="s">
        <v>68</v>
      </c>
      <c r="F542">
        <v>140000</v>
      </c>
      <c r="G542" t="b">
        <v>0</v>
      </c>
    </row>
    <row r="543" spans="2:7" x14ac:dyDescent="0.25">
      <c r="B543">
        <v>910550</v>
      </c>
      <c r="C543">
        <v>2</v>
      </c>
      <c r="D543" t="s">
        <v>1209</v>
      </c>
      <c r="E543" t="s">
        <v>1210</v>
      </c>
      <c r="F543">
        <v>160000</v>
      </c>
      <c r="G543" t="b">
        <v>0</v>
      </c>
    </row>
    <row r="544" spans="2:7" x14ac:dyDescent="0.25">
      <c r="B544">
        <v>910600</v>
      </c>
      <c r="C544">
        <v>2</v>
      </c>
      <c r="D544" t="s">
        <v>1211</v>
      </c>
      <c r="E544" t="s">
        <v>1211</v>
      </c>
      <c r="F544">
        <v>160000</v>
      </c>
      <c r="G544" t="b">
        <v>0</v>
      </c>
    </row>
    <row r="545" spans="2:7" x14ac:dyDescent="0.25">
      <c r="B545">
        <v>910700</v>
      </c>
      <c r="C545">
        <v>2</v>
      </c>
      <c r="D545" t="s">
        <v>1212</v>
      </c>
      <c r="E545" t="s">
        <v>1213</v>
      </c>
      <c r="F545">
        <v>100000</v>
      </c>
      <c r="G545" t="b">
        <v>0</v>
      </c>
    </row>
    <row r="546" spans="2:7" x14ac:dyDescent="0.25">
      <c r="B546">
        <v>910950</v>
      </c>
      <c r="C546">
        <v>2</v>
      </c>
      <c r="D546" t="s">
        <v>1214</v>
      </c>
      <c r="E546" t="s">
        <v>106</v>
      </c>
      <c r="F546">
        <v>100000</v>
      </c>
      <c r="G546" t="b">
        <v>0</v>
      </c>
    </row>
    <row r="547" spans="2:7" x14ac:dyDescent="0.25">
      <c r="B547">
        <v>910960</v>
      </c>
      <c r="C547">
        <v>2</v>
      </c>
      <c r="D547" t="s">
        <v>1215</v>
      </c>
      <c r="E547" t="s">
        <v>1216</v>
      </c>
      <c r="F547">
        <v>100000</v>
      </c>
      <c r="G547" t="b">
        <v>0</v>
      </c>
    </row>
    <row r="548" spans="2:7" x14ac:dyDescent="0.25">
      <c r="B548">
        <v>910965</v>
      </c>
      <c r="C548">
        <v>2</v>
      </c>
      <c r="D548" t="s">
        <v>1217</v>
      </c>
      <c r="E548" t="s">
        <v>1218</v>
      </c>
      <c r="F548">
        <v>100000</v>
      </c>
      <c r="G548" t="b">
        <v>0</v>
      </c>
    </row>
    <row r="549" spans="2:7" x14ac:dyDescent="0.25">
      <c r="B549">
        <v>915100</v>
      </c>
      <c r="C549">
        <v>2</v>
      </c>
      <c r="D549" t="s">
        <v>1219</v>
      </c>
      <c r="E549" t="s">
        <v>1220</v>
      </c>
      <c r="F549">
        <v>200000</v>
      </c>
      <c r="G549" t="b">
        <v>0</v>
      </c>
    </row>
    <row r="550" spans="2:7" x14ac:dyDescent="0.25">
      <c r="B550">
        <v>920300</v>
      </c>
      <c r="C550">
        <v>2</v>
      </c>
      <c r="D550" t="s">
        <v>1221</v>
      </c>
      <c r="E550" t="s">
        <v>1222</v>
      </c>
      <c r="F550">
        <v>300000</v>
      </c>
      <c r="G550" t="b">
        <v>0</v>
      </c>
    </row>
    <row r="551" spans="2:7" x14ac:dyDescent="0.25">
      <c r="B551">
        <v>920400</v>
      </c>
      <c r="C551">
        <v>2</v>
      </c>
      <c r="D551" t="s">
        <v>1223</v>
      </c>
      <c r="E551" t="s">
        <v>1224</v>
      </c>
      <c r="F551">
        <v>410000</v>
      </c>
      <c r="G551" t="b">
        <v>0</v>
      </c>
    </row>
    <row r="552" spans="2:7" x14ac:dyDescent="0.25">
      <c r="B552">
        <v>920450</v>
      </c>
      <c r="C552">
        <v>2</v>
      </c>
      <c r="D552" t="s">
        <v>909</v>
      </c>
      <c r="E552" t="s">
        <v>910</v>
      </c>
      <c r="F552">
        <v>410000</v>
      </c>
      <c r="G552" t="b">
        <v>0</v>
      </c>
    </row>
    <row r="553" spans="2:7" x14ac:dyDescent="0.25">
      <c r="B553">
        <v>920500</v>
      </c>
      <c r="C553">
        <v>2</v>
      </c>
      <c r="D553" t="s">
        <v>1225</v>
      </c>
      <c r="E553" t="s">
        <v>1226</v>
      </c>
      <c r="F553">
        <v>400000</v>
      </c>
      <c r="G553" t="b">
        <v>0</v>
      </c>
    </row>
    <row r="554" spans="2:7" x14ac:dyDescent="0.25">
      <c r="B554">
        <v>920540</v>
      </c>
      <c r="C554">
        <v>2</v>
      </c>
      <c r="D554" t="s">
        <v>1190</v>
      </c>
      <c r="E554" t="s">
        <v>1191</v>
      </c>
      <c r="F554">
        <v>499999</v>
      </c>
      <c r="G554" t="b">
        <v>0</v>
      </c>
    </row>
    <row r="555" spans="2:7" x14ac:dyDescent="0.25">
      <c r="B555">
        <v>920550</v>
      </c>
      <c r="C555">
        <v>2</v>
      </c>
      <c r="D555" t="s">
        <v>1227</v>
      </c>
      <c r="E555" t="s">
        <v>105</v>
      </c>
      <c r="F555">
        <v>400000</v>
      </c>
      <c r="G555" t="b">
        <v>0</v>
      </c>
    </row>
    <row r="556" spans="2:7" x14ac:dyDescent="0.25">
      <c r="B556">
        <v>920560</v>
      </c>
      <c r="C556">
        <v>2</v>
      </c>
      <c r="D556" t="s">
        <v>1228</v>
      </c>
      <c r="E556" t="s">
        <v>1229</v>
      </c>
      <c r="F556">
        <v>100000</v>
      </c>
      <c r="G556" t="b">
        <v>0</v>
      </c>
    </row>
    <row r="557" spans="2:7" x14ac:dyDescent="0.25">
      <c r="B557">
        <v>920575</v>
      </c>
      <c r="C557">
        <v>2</v>
      </c>
      <c r="D557" t="s">
        <v>1230</v>
      </c>
      <c r="E557" t="s">
        <v>1231</v>
      </c>
      <c r="F557">
        <v>400000</v>
      </c>
      <c r="G557" t="b">
        <v>0</v>
      </c>
    </row>
    <row r="558" spans="2:7" x14ac:dyDescent="0.25">
      <c r="B558">
        <v>920600</v>
      </c>
      <c r="C558">
        <v>2</v>
      </c>
      <c r="D558" t="s">
        <v>1232</v>
      </c>
      <c r="E558" t="s">
        <v>1233</v>
      </c>
      <c r="F558">
        <v>400000</v>
      </c>
      <c r="G558" t="b">
        <v>0</v>
      </c>
    </row>
    <row r="559" spans="2:7" x14ac:dyDescent="0.25">
      <c r="B559">
        <v>920605</v>
      </c>
      <c r="C559">
        <v>2</v>
      </c>
      <c r="D559" t="s">
        <v>1234</v>
      </c>
      <c r="E559" t="s">
        <v>1235</v>
      </c>
      <c r="F559">
        <v>400000</v>
      </c>
      <c r="G559" t="b">
        <v>0</v>
      </c>
    </row>
    <row r="560" spans="2:7" x14ac:dyDescent="0.25">
      <c r="B560">
        <v>920610</v>
      </c>
      <c r="C560">
        <v>2</v>
      </c>
      <c r="D560" t="s">
        <v>1236</v>
      </c>
      <c r="E560" t="s">
        <v>1237</v>
      </c>
      <c r="F560">
        <v>100000</v>
      </c>
      <c r="G560" t="b">
        <v>0</v>
      </c>
    </row>
    <row r="561" spans="2:7" x14ac:dyDescent="0.25">
      <c r="B561">
        <v>920611</v>
      </c>
      <c r="C561">
        <v>2</v>
      </c>
      <c r="D561" t="s">
        <v>1238</v>
      </c>
      <c r="E561" t="s">
        <v>1239</v>
      </c>
      <c r="F561">
        <v>400000</v>
      </c>
      <c r="G561" t="b">
        <v>0</v>
      </c>
    </row>
    <row r="562" spans="2:7" x14ac:dyDescent="0.25">
      <c r="B562">
        <v>920620</v>
      </c>
      <c r="C562">
        <v>3</v>
      </c>
      <c r="D562" t="s">
        <v>1240</v>
      </c>
      <c r="E562" t="s">
        <v>1241</v>
      </c>
      <c r="F562">
        <v>160000</v>
      </c>
      <c r="G562" t="b">
        <v>0</v>
      </c>
    </row>
    <row r="563" spans="2:7" x14ac:dyDescent="0.25">
      <c r="B563">
        <v>920621</v>
      </c>
      <c r="C563">
        <v>3</v>
      </c>
      <c r="D563" t="s">
        <v>1242</v>
      </c>
      <c r="E563" t="s">
        <v>1243</v>
      </c>
      <c r="F563">
        <v>160000</v>
      </c>
      <c r="G563" t="b">
        <v>0</v>
      </c>
    </row>
    <row r="564" spans="2:7" x14ac:dyDescent="0.25">
      <c r="B564">
        <v>920625</v>
      </c>
      <c r="C564">
        <v>2</v>
      </c>
      <c r="D564" t="s">
        <v>1244</v>
      </c>
      <c r="E564" t="s">
        <v>1245</v>
      </c>
      <c r="F564">
        <v>100000</v>
      </c>
      <c r="G564" t="b">
        <v>0</v>
      </c>
    </row>
    <row r="565" spans="2:7" x14ac:dyDescent="0.25">
      <c r="B565">
        <v>920630</v>
      </c>
      <c r="C565">
        <v>2</v>
      </c>
      <c r="D565" t="s">
        <v>1246</v>
      </c>
      <c r="E565" t="s">
        <v>1247</v>
      </c>
      <c r="F565">
        <v>100000</v>
      </c>
      <c r="G565" t="b">
        <v>0</v>
      </c>
    </row>
    <row r="566" spans="2:7" x14ac:dyDescent="0.25">
      <c r="B566">
        <v>920650</v>
      </c>
      <c r="C566">
        <v>2</v>
      </c>
      <c r="D566" t="s">
        <v>1248</v>
      </c>
      <c r="E566" t="s">
        <v>1249</v>
      </c>
      <c r="F566">
        <v>100000</v>
      </c>
      <c r="G566" t="b">
        <v>0</v>
      </c>
    </row>
    <row r="567" spans="2:7" x14ac:dyDescent="0.25">
      <c r="B567">
        <v>920651</v>
      </c>
      <c r="C567">
        <v>2</v>
      </c>
      <c r="D567" t="s">
        <v>1250</v>
      </c>
      <c r="E567" t="s">
        <v>1251</v>
      </c>
      <c r="F567">
        <v>100000</v>
      </c>
      <c r="G567" t="b">
        <v>0</v>
      </c>
    </row>
    <row r="568" spans="2:7" x14ac:dyDescent="0.25">
      <c r="B568">
        <v>920652</v>
      </c>
      <c r="C568">
        <v>2</v>
      </c>
      <c r="D568" t="s">
        <v>1252</v>
      </c>
      <c r="E568" t="s">
        <v>1253</v>
      </c>
      <c r="F568">
        <v>200000</v>
      </c>
      <c r="G568" t="b">
        <v>0</v>
      </c>
    </row>
    <row r="569" spans="2:7" x14ac:dyDescent="0.25">
      <c r="B569">
        <v>920654</v>
      </c>
      <c r="C569">
        <v>2</v>
      </c>
      <c r="D569" t="s">
        <v>1254</v>
      </c>
      <c r="E569" t="s">
        <v>1255</v>
      </c>
      <c r="F569">
        <v>100000</v>
      </c>
      <c r="G569" t="b">
        <v>0</v>
      </c>
    </row>
    <row r="570" spans="2:7" x14ac:dyDescent="0.25">
      <c r="B570">
        <v>920750</v>
      </c>
      <c r="C570">
        <v>2</v>
      </c>
      <c r="D570" t="s">
        <v>1256</v>
      </c>
      <c r="E570" t="s">
        <v>1257</v>
      </c>
      <c r="F570">
        <v>126000</v>
      </c>
      <c r="G570" t="b">
        <v>0</v>
      </c>
    </row>
    <row r="571" spans="2:7" x14ac:dyDescent="0.25">
      <c r="B571">
        <v>920760</v>
      </c>
      <c r="C571">
        <v>2</v>
      </c>
      <c r="D571" t="s">
        <v>1258</v>
      </c>
      <c r="E571" t="s">
        <v>1259</v>
      </c>
      <c r="F571">
        <v>135000</v>
      </c>
      <c r="G571" t="b">
        <v>0</v>
      </c>
    </row>
    <row r="572" spans="2:7" x14ac:dyDescent="0.25">
      <c r="B572">
        <v>920770</v>
      </c>
      <c r="C572">
        <v>2</v>
      </c>
      <c r="D572" t="s">
        <v>1260</v>
      </c>
      <c r="E572" t="s">
        <v>1261</v>
      </c>
      <c r="F572">
        <v>120000</v>
      </c>
      <c r="G572" t="b">
        <v>0</v>
      </c>
    </row>
    <row r="573" spans="2:7" x14ac:dyDescent="0.25">
      <c r="B573">
        <v>920780</v>
      </c>
      <c r="C573">
        <v>2</v>
      </c>
      <c r="D573" t="s">
        <v>1262</v>
      </c>
      <c r="E573" t="s">
        <v>1263</v>
      </c>
      <c r="F573">
        <v>127000</v>
      </c>
      <c r="G573" t="b">
        <v>0</v>
      </c>
    </row>
    <row r="574" spans="2:7" x14ac:dyDescent="0.25">
      <c r="B574">
        <v>920900</v>
      </c>
      <c r="C574">
        <v>2</v>
      </c>
      <c r="D574" t="s">
        <v>1264</v>
      </c>
      <c r="E574" t="s">
        <v>1265</v>
      </c>
      <c r="F574">
        <v>400000</v>
      </c>
      <c r="G574" t="b">
        <v>0</v>
      </c>
    </row>
    <row r="575" spans="2:7" x14ac:dyDescent="0.25">
      <c r="B575">
        <v>921100</v>
      </c>
      <c r="C575">
        <v>2</v>
      </c>
      <c r="D575" t="s">
        <v>1266</v>
      </c>
      <c r="E575" t="s">
        <v>1267</v>
      </c>
      <c r="F575">
        <v>300000</v>
      </c>
      <c r="G575" t="b">
        <v>0</v>
      </c>
    </row>
    <row r="576" spans="2:7" x14ac:dyDescent="0.25">
      <c r="B576">
        <v>930100</v>
      </c>
      <c r="C576">
        <v>2</v>
      </c>
      <c r="D576" t="s">
        <v>1268</v>
      </c>
      <c r="E576" t="s">
        <v>1269</v>
      </c>
      <c r="F576">
        <v>100000</v>
      </c>
      <c r="G576" t="b">
        <v>0</v>
      </c>
    </row>
    <row r="577" spans="2:7" x14ac:dyDescent="0.25">
      <c r="B577">
        <v>930150</v>
      </c>
      <c r="C577">
        <v>2</v>
      </c>
      <c r="D577" t="s">
        <v>1270</v>
      </c>
      <c r="E577" t="s">
        <v>1271</v>
      </c>
      <c r="F577">
        <v>100000</v>
      </c>
      <c r="G577" t="b">
        <v>0</v>
      </c>
    </row>
    <row r="578" spans="2:7" x14ac:dyDescent="0.25">
      <c r="B578">
        <v>930160</v>
      </c>
      <c r="C578">
        <v>2</v>
      </c>
      <c r="D578" t="s">
        <v>1272</v>
      </c>
      <c r="E578" t="s">
        <v>1273</v>
      </c>
      <c r="F578">
        <v>100000</v>
      </c>
      <c r="G578" t="b">
        <v>0</v>
      </c>
    </row>
    <row r="579" spans="2:7" x14ac:dyDescent="0.25">
      <c r="B579">
        <v>930170</v>
      </c>
      <c r="C579">
        <v>2</v>
      </c>
      <c r="D579" t="s">
        <v>1274</v>
      </c>
      <c r="E579" t="s">
        <v>1275</v>
      </c>
      <c r="F579">
        <v>100000</v>
      </c>
      <c r="G579" t="b">
        <v>0</v>
      </c>
    </row>
    <row r="580" spans="2:7" x14ac:dyDescent="0.25">
      <c r="B580">
        <v>930180</v>
      </c>
      <c r="C580">
        <v>2</v>
      </c>
      <c r="D580" t="s">
        <v>1276</v>
      </c>
      <c r="E580" t="s">
        <v>1277</v>
      </c>
      <c r="F580">
        <v>100000</v>
      </c>
      <c r="G580" t="b">
        <v>0</v>
      </c>
    </row>
    <row r="581" spans="2:7" x14ac:dyDescent="0.25">
      <c r="B581">
        <v>936400</v>
      </c>
      <c r="C581">
        <v>2</v>
      </c>
      <c r="D581" t="s">
        <v>1278</v>
      </c>
      <c r="E581" t="s">
        <v>1279</v>
      </c>
      <c r="F581">
        <v>300000</v>
      </c>
      <c r="G581" t="b">
        <v>0</v>
      </c>
    </row>
    <row r="582" spans="2:7" x14ac:dyDescent="0.25">
      <c r="B582">
        <v>936500</v>
      </c>
      <c r="C582">
        <v>2</v>
      </c>
      <c r="D582" t="s">
        <v>1280</v>
      </c>
      <c r="E582" t="s">
        <v>1281</v>
      </c>
      <c r="F582">
        <v>300000</v>
      </c>
      <c r="G582" t="b">
        <v>0</v>
      </c>
    </row>
    <row r="583" spans="2:7" x14ac:dyDescent="0.25">
      <c r="B583">
        <v>936550</v>
      </c>
      <c r="C583">
        <v>2</v>
      </c>
      <c r="D583" t="s">
        <v>1282</v>
      </c>
      <c r="E583" t="s">
        <v>1282</v>
      </c>
      <c r="F583">
        <v>300000</v>
      </c>
      <c r="G583" t="b">
        <v>0</v>
      </c>
    </row>
    <row r="584" spans="2:7" x14ac:dyDescent="0.25">
      <c r="B584">
        <v>936600</v>
      </c>
      <c r="C584">
        <v>2</v>
      </c>
      <c r="D584" t="s">
        <v>1283</v>
      </c>
      <c r="E584" t="s">
        <v>1283</v>
      </c>
      <c r="F584">
        <v>300000</v>
      </c>
      <c r="G584" t="b">
        <v>0</v>
      </c>
    </row>
    <row r="585" spans="2:7" x14ac:dyDescent="0.25">
      <c r="B585">
        <v>936650</v>
      </c>
      <c r="C585">
        <v>2</v>
      </c>
      <c r="D585" t="s">
        <v>1284</v>
      </c>
      <c r="E585" t="s">
        <v>1284</v>
      </c>
      <c r="F585">
        <v>300000</v>
      </c>
      <c r="G585" t="b">
        <v>0</v>
      </c>
    </row>
    <row r="586" spans="2:7" x14ac:dyDescent="0.25">
      <c r="B586">
        <v>936700</v>
      </c>
      <c r="C586">
        <v>2</v>
      </c>
      <c r="D586" t="s">
        <v>1285</v>
      </c>
      <c r="E586" t="s">
        <v>1285</v>
      </c>
      <c r="F586">
        <v>300000</v>
      </c>
      <c r="G586" t="b">
        <v>0</v>
      </c>
    </row>
    <row r="587" spans="2:7" x14ac:dyDescent="0.25">
      <c r="B587">
        <v>936705</v>
      </c>
      <c r="C587">
        <v>2</v>
      </c>
      <c r="D587" t="s">
        <v>1286</v>
      </c>
      <c r="E587" t="s">
        <v>1287</v>
      </c>
      <c r="F587">
        <v>300000</v>
      </c>
      <c r="G587" t="b">
        <v>0</v>
      </c>
    </row>
    <row r="588" spans="2:7" x14ac:dyDescent="0.25">
      <c r="B588">
        <v>936710</v>
      </c>
      <c r="C588">
        <v>2</v>
      </c>
      <c r="D588" t="s">
        <v>1288</v>
      </c>
      <c r="E588" t="s">
        <v>1289</v>
      </c>
      <c r="F588">
        <v>300000</v>
      </c>
      <c r="G588" t="b">
        <v>0</v>
      </c>
    </row>
    <row r="589" spans="2:7" x14ac:dyDescent="0.25">
      <c r="B589">
        <v>936715</v>
      </c>
      <c r="C589">
        <v>2</v>
      </c>
      <c r="D589" t="s">
        <v>1290</v>
      </c>
      <c r="E589" t="s">
        <v>1291</v>
      </c>
      <c r="F589">
        <v>300000</v>
      </c>
      <c r="G589" t="b">
        <v>0</v>
      </c>
    </row>
    <row r="590" spans="2:7" x14ac:dyDescent="0.25">
      <c r="B590">
        <v>936750</v>
      </c>
      <c r="C590">
        <v>2</v>
      </c>
      <c r="D590" t="s">
        <v>1292</v>
      </c>
      <c r="E590" t="s">
        <v>1293</v>
      </c>
      <c r="F590">
        <v>300000</v>
      </c>
      <c r="G590" t="b">
        <v>0</v>
      </c>
    </row>
    <row r="591" spans="2:7" x14ac:dyDescent="0.25">
      <c r="B591">
        <v>950600</v>
      </c>
      <c r="C591">
        <v>2</v>
      </c>
      <c r="D591" t="s">
        <v>1294</v>
      </c>
      <c r="E591" t="s">
        <v>1294</v>
      </c>
      <c r="F591">
        <v>510200</v>
      </c>
      <c r="G591" t="b">
        <v>0</v>
      </c>
    </row>
    <row r="592" spans="2:7" x14ac:dyDescent="0.25">
      <c r="B592">
        <v>950650</v>
      </c>
      <c r="C592">
        <v>2</v>
      </c>
      <c r="D592" t="s">
        <v>1295</v>
      </c>
      <c r="E592" t="s">
        <v>1296</v>
      </c>
      <c r="F592">
        <v>514200</v>
      </c>
      <c r="G592" t="b">
        <v>0</v>
      </c>
    </row>
    <row r="593" spans="2:7" x14ac:dyDescent="0.25">
      <c r="B593">
        <v>950700</v>
      </c>
      <c r="C593">
        <v>2</v>
      </c>
      <c r="D593" t="s">
        <v>1297</v>
      </c>
      <c r="E593" t="s">
        <v>1298</v>
      </c>
      <c r="F593">
        <v>500000</v>
      </c>
      <c r="G593" t="b">
        <v>0</v>
      </c>
    </row>
    <row r="594" spans="2:7" x14ac:dyDescent="0.25">
      <c r="B594">
        <v>950900</v>
      </c>
      <c r="C594">
        <v>2</v>
      </c>
      <c r="D594" t="s">
        <v>1299</v>
      </c>
      <c r="E594" t="s">
        <v>1300</v>
      </c>
      <c r="F594">
        <v>500000</v>
      </c>
      <c r="G594" t="b">
        <v>0</v>
      </c>
    </row>
    <row r="595" spans="2:7" x14ac:dyDescent="0.25">
      <c r="B595">
        <v>1000001</v>
      </c>
      <c r="C595">
        <v>2</v>
      </c>
      <c r="D595" t="s">
        <v>1301</v>
      </c>
      <c r="E595" t="s">
        <v>1302</v>
      </c>
      <c r="F595">
        <v>400000</v>
      </c>
      <c r="G595" t="b">
        <v>0</v>
      </c>
    </row>
    <row r="596" spans="2:7" x14ac:dyDescent="0.25">
      <c r="B596">
        <v>5215100</v>
      </c>
      <c r="C596">
        <v>4</v>
      </c>
      <c r="D596" t="s">
        <v>1303</v>
      </c>
      <c r="E596" t="s">
        <v>1304</v>
      </c>
      <c r="F596">
        <v>521500</v>
      </c>
      <c r="G596" t="b">
        <v>1</v>
      </c>
    </row>
    <row r="597" spans="2:7" x14ac:dyDescent="0.25">
      <c r="B597">
        <v>5215990</v>
      </c>
      <c r="C597">
        <v>4</v>
      </c>
      <c r="D597" t="s">
        <v>1131</v>
      </c>
      <c r="E597" t="s">
        <v>1132</v>
      </c>
      <c r="F597">
        <v>521500</v>
      </c>
      <c r="G597" t="b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Key figures</vt:lpstr>
      <vt:lpstr>TTM</vt:lpstr>
      <vt:lpstr>Industry</vt:lpstr>
      <vt:lpstr>Financial report</vt:lpstr>
      <vt:lpstr>All keys</vt:lpstr>
      <vt:lpstr>'All keys'!GeniusQuery</vt:lpstr>
      <vt:lpstr>'Financial report'!GeniusQuery_1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Heiða Marey Magnúsdóttir</dc:creator>
  <cp:lastModifiedBy>Heiða Marey Magnúsdóttir</cp:lastModifiedBy>
  <dcterms:created xsi:type="dcterms:W3CDTF">2021-11-30T16:16:41Z</dcterms:created>
  <dcterms:modified xsi:type="dcterms:W3CDTF">2022-01-25T13:29:26Z</dcterms:modified>
</cp:coreProperties>
</file>